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WAMS3\Zurek\Povodí Labe\Akce 2018\VD STŘEKOV, OPRAVA STŘECHY STROJOVEN JEZU\VÝKAZ VÝMĚR\"/>
    </mc:Choice>
  </mc:AlternateContent>
  <bookViews>
    <workbookView xWindow="0" yWindow="1200" windowWidth="28800" windowHeight="11520" firstSheet="1" activeTab="4"/>
  </bookViews>
  <sheets>
    <sheet name="Rekapitulace stavby" sheetId="1" r:id="rId1"/>
    <sheet name="SO 01 - Střechy na dřevěn..." sheetId="2" r:id="rId2"/>
    <sheet name="SO 02 - Oplechování pilíř..." sheetId="3" r:id="rId3"/>
    <sheet name="SO 03 - Střechy vstupu a ..." sheetId="4" r:id="rId4"/>
    <sheet name="04 - Vedlejší a ostatní n..." sheetId="5" r:id="rId5"/>
    <sheet name="Pokyny pro vyplnění" sheetId="6" r:id="rId6"/>
  </sheets>
  <definedNames>
    <definedName name="_xlnm._FilterDatabase" localSheetId="4" hidden="1">'04 - Vedlejší a ostatní n...'!$C$78:$K$85</definedName>
    <definedName name="_xlnm._FilterDatabase" localSheetId="1" hidden="1">'SO 01 - Střechy na dřevěn...'!$C$90:$K$247</definedName>
    <definedName name="_xlnm._FilterDatabase" localSheetId="2" hidden="1">'SO 02 - Oplechování pilíř...'!$C$89:$K$229</definedName>
    <definedName name="_xlnm._FilterDatabase" localSheetId="3" hidden="1">'SO 03 - Střechy vstupu a ...'!$C$88:$K$192</definedName>
    <definedName name="_xlnm.Print_Titles" localSheetId="4">'04 - Vedlejší a ostatní n...'!$78:$78</definedName>
    <definedName name="_xlnm.Print_Titles" localSheetId="0">'Rekapitulace stavby'!$49:$49</definedName>
    <definedName name="_xlnm.Print_Titles" localSheetId="1">'SO 01 - Střechy na dřevěn...'!$90:$90</definedName>
    <definedName name="_xlnm.Print_Titles" localSheetId="2">'SO 02 - Oplechování pilíř...'!$89:$89</definedName>
    <definedName name="_xlnm.Print_Titles" localSheetId="3">'SO 03 - Střechy vstupu a ...'!$88:$88</definedName>
    <definedName name="_xlnm.Print_Area" localSheetId="4">'04 - Vedlejší a ostatní n...'!$C$4:$J$36,'04 - Vedlejší a ostatní n...'!$C$42:$J$60,'04 - Vedlejší a ostatní n...'!$C$66:$K$85</definedName>
    <definedName name="_xlnm.Print_Area" localSheetId="5">'Pokyny pro vyplnění'!$B$2:$K$69,'Pokyny pro vyplnění'!$B$72:$K$116,'Pokyny pro vyplnění'!$B$119:$K$188,'Pokyny pro vyplnění'!$B$196:$K$216</definedName>
    <definedName name="_xlnm.Print_Area" localSheetId="0">'Rekapitulace stavby'!$D$4:$AO$33,'Rekapitulace stavby'!$C$39:$AQ$56</definedName>
    <definedName name="_xlnm.Print_Area" localSheetId="1">'SO 01 - Střechy na dřevěn...'!$C$4:$J$36,'SO 01 - Střechy na dřevěn...'!$C$42:$J$72,'SO 01 - Střechy na dřevěn...'!$C$78:$K$247</definedName>
    <definedName name="_xlnm.Print_Area" localSheetId="2">'SO 02 - Oplechování pilíř...'!$C$4:$J$36,'SO 02 - Oplechování pilíř...'!$C$42:$J$71,'SO 02 - Oplechování pilíř...'!$C$77:$K$229</definedName>
    <definedName name="_xlnm.Print_Area" localSheetId="3">'SO 03 - Střechy vstupu a ...'!$C$4:$J$36,'SO 03 - Střechy vstupu a ...'!$C$42:$J$70,'SO 03 - Střechy vstupu a ...'!$C$76:$K$192</definedName>
  </definedNames>
  <calcPr calcId="152511"/>
</workbook>
</file>

<file path=xl/calcChain.xml><?xml version="1.0" encoding="utf-8"?>
<calcChain xmlns="http://schemas.openxmlformats.org/spreadsheetml/2006/main">
  <c r="J95" i="5" l="1"/>
  <c r="J94" i="5"/>
  <c r="J93" i="5"/>
  <c r="J88" i="5"/>
  <c r="J87" i="5"/>
  <c r="AY55" i="1" l="1"/>
  <c r="AX55" i="1"/>
  <c r="BI85" i="5"/>
  <c r="BH85" i="5"/>
  <c r="BG85" i="5"/>
  <c r="BF85" i="5"/>
  <c r="T85" i="5"/>
  <c r="T84" i="5" s="1"/>
  <c r="R85" i="5"/>
  <c r="R84" i="5"/>
  <c r="P85" i="5"/>
  <c r="P84" i="5" s="1"/>
  <c r="BK85" i="5"/>
  <c r="BK84" i="5"/>
  <c r="J84" i="5" s="1"/>
  <c r="J59" i="5" s="1"/>
  <c r="J85" i="5"/>
  <c r="BE85" i="5"/>
  <c r="BI82" i="5"/>
  <c r="F34" i="5"/>
  <c r="BD55" i="1"/>
  <c r="BH82" i="5"/>
  <c r="F33" i="5" s="1"/>
  <c r="BC55" i="1" s="1"/>
  <c r="BG82" i="5"/>
  <c r="F32" i="5"/>
  <c r="BB55" i="1" s="1"/>
  <c r="BF82" i="5"/>
  <c r="F31" i="5" s="1"/>
  <c r="BA55" i="1" s="1"/>
  <c r="J31" i="5"/>
  <c r="AW55" i="1" s="1"/>
  <c r="T82" i="5"/>
  <c r="T81" i="5" s="1"/>
  <c r="T80" i="5" s="1"/>
  <c r="T79" i="5" s="1"/>
  <c r="R82" i="5"/>
  <c r="R81" i="5" s="1"/>
  <c r="R80" i="5" s="1"/>
  <c r="R79" i="5" s="1"/>
  <c r="P82" i="5"/>
  <c r="P81" i="5" s="1"/>
  <c r="BK82" i="5"/>
  <c r="BK81" i="5" s="1"/>
  <c r="J82" i="5"/>
  <c r="BE82" i="5"/>
  <c r="J30" i="5" s="1"/>
  <c r="AV55" i="1" s="1"/>
  <c r="AT55" i="1" s="1"/>
  <c r="J75" i="5"/>
  <c r="F73" i="5"/>
  <c r="E71" i="5"/>
  <c r="J51" i="5"/>
  <c r="F49" i="5"/>
  <c r="E47" i="5"/>
  <c r="J18" i="5"/>
  <c r="E18" i="5"/>
  <c r="F76" i="5"/>
  <c r="F52" i="5"/>
  <c r="J17" i="5"/>
  <c r="J15" i="5"/>
  <c r="E15" i="5"/>
  <c r="F75" i="5" s="1"/>
  <c r="J14" i="5"/>
  <c r="J12" i="5"/>
  <c r="J73" i="5" s="1"/>
  <c r="E7" i="5"/>
  <c r="E69" i="5"/>
  <c r="E45" i="5"/>
  <c r="AY54" i="1"/>
  <c r="AX54" i="1"/>
  <c r="BI192" i="4"/>
  <c r="BH192" i="4"/>
  <c r="BG192" i="4"/>
  <c r="BF192" i="4"/>
  <c r="T192" i="4"/>
  <c r="R192" i="4"/>
  <c r="P192" i="4"/>
  <c r="BK192" i="4"/>
  <c r="BE192" i="4"/>
  <c r="BI191" i="4"/>
  <c r="BH191" i="4"/>
  <c r="BG191" i="4"/>
  <c r="BF191" i="4"/>
  <c r="T191" i="4"/>
  <c r="T190" i="4" s="1"/>
  <c r="R191" i="4"/>
  <c r="P191" i="4"/>
  <c r="P190" i="4" s="1"/>
  <c r="BK191" i="4"/>
  <c r="BE191" i="4"/>
  <c r="BI184" i="4"/>
  <c r="BH184" i="4"/>
  <c r="BG184" i="4"/>
  <c r="BF184" i="4"/>
  <c r="F31" i="4" s="1"/>
  <c r="BA54" i="1" s="1"/>
  <c r="T184" i="4"/>
  <c r="T183" i="4" s="1"/>
  <c r="R184" i="4"/>
  <c r="R183" i="4" s="1"/>
  <c r="P184" i="4"/>
  <c r="P183" i="4" s="1"/>
  <c r="BK184" i="4"/>
  <c r="BK183" i="4" s="1"/>
  <c r="J68" i="4" s="1"/>
  <c r="BE184" i="4"/>
  <c r="BI177" i="4"/>
  <c r="BH177" i="4"/>
  <c r="BG177" i="4"/>
  <c r="BF177" i="4"/>
  <c r="T177" i="4"/>
  <c r="T176" i="4" s="1"/>
  <c r="R177" i="4"/>
  <c r="R176" i="4" s="1"/>
  <c r="P177" i="4"/>
  <c r="P176" i="4" s="1"/>
  <c r="BK177" i="4"/>
  <c r="BK176" i="4" s="1"/>
  <c r="J176" i="4" s="1"/>
  <c r="J66" i="4" s="1"/>
  <c r="J177" i="4"/>
  <c r="BE177" i="4" s="1"/>
  <c r="BI174" i="4"/>
  <c r="BH174" i="4"/>
  <c r="BG174" i="4"/>
  <c r="BF174" i="4"/>
  <c r="T174" i="4"/>
  <c r="R174" i="4"/>
  <c r="P174" i="4"/>
  <c r="BK174" i="4"/>
  <c r="J174" i="4"/>
  <c r="BE174" i="4" s="1"/>
  <c r="BI168" i="4"/>
  <c r="BH168" i="4"/>
  <c r="BG168" i="4"/>
  <c r="BF168" i="4"/>
  <c r="T168" i="4"/>
  <c r="T167" i="4" s="1"/>
  <c r="R168" i="4"/>
  <c r="R167" i="4" s="1"/>
  <c r="P168" i="4"/>
  <c r="P167" i="4" s="1"/>
  <c r="BK168" i="4"/>
  <c r="BK167" i="4" s="1"/>
  <c r="J167" i="4" s="1"/>
  <c r="J65" i="4" s="1"/>
  <c r="J168" i="4"/>
  <c r="BE168" i="4"/>
  <c r="BI162" i="4"/>
  <c r="BH162" i="4"/>
  <c r="BG162" i="4"/>
  <c r="BF162" i="4"/>
  <c r="T162" i="4"/>
  <c r="R162" i="4"/>
  <c r="P162" i="4"/>
  <c r="BK162" i="4"/>
  <c r="J162" i="4"/>
  <c r="BE162" i="4" s="1"/>
  <c r="BI157" i="4"/>
  <c r="BH157" i="4"/>
  <c r="BG157" i="4"/>
  <c r="BF157" i="4"/>
  <c r="T157" i="4"/>
  <c r="R157" i="4"/>
  <c r="P157" i="4"/>
  <c r="BK157" i="4"/>
  <c r="J157" i="4"/>
  <c r="BE157" i="4" s="1"/>
  <c r="BI153" i="4"/>
  <c r="BH153" i="4"/>
  <c r="BG153" i="4"/>
  <c r="BF153" i="4"/>
  <c r="T153" i="4"/>
  <c r="T152" i="4" s="1"/>
  <c r="T143" i="4" s="1"/>
  <c r="R153" i="4"/>
  <c r="R152" i="4" s="1"/>
  <c r="P153" i="4"/>
  <c r="P152" i="4" s="1"/>
  <c r="BK153" i="4"/>
  <c r="BK152" i="4" s="1"/>
  <c r="J152" i="4" s="1"/>
  <c r="J64" i="4" s="1"/>
  <c r="J153" i="4"/>
  <c r="BE153" i="4"/>
  <c r="BI145" i="4"/>
  <c r="BH145" i="4"/>
  <c r="BG145" i="4"/>
  <c r="BF145" i="4"/>
  <c r="T145" i="4"/>
  <c r="T144" i="4"/>
  <c r="R145" i="4"/>
  <c r="R144" i="4" s="1"/>
  <c r="R143" i="4" s="1"/>
  <c r="P145" i="4"/>
  <c r="P144" i="4" s="1"/>
  <c r="BK145" i="4"/>
  <c r="BK144" i="4"/>
  <c r="J144" i="4" s="1"/>
  <c r="J63" i="4" s="1"/>
  <c r="J145" i="4"/>
  <c r="BE145" i="4" s="1"/>
  <c r="BI141" i="4"/>
  <c r="BH141" i="4"/>
  <c r="BG141" i="4"/>
  <c r="BF141" i="4"/>
  <c r="T141" i="4"/>
  <c r="T140" i="4" s="1"/>
  <c r="R141" i="4"/>
  <c r="R140" i="4"/>
  <c r="P141" i="4"/>
  <c r="P140" i="4" s="1"/>
  <c r="BK141" i="4"/>
  <c r="BK140" i="4"/>
  <c r="J140" i="4"/>
  <c r="J61" i="4" s="1"/>
  <c r="J141" i="4"/>
  <c r="BE141" i="4" s="1"/>
  <c r="BI137" i="4"/>
  <c r="BH137" i="4"/>
  <c r="BG137" i="4"/>
  <c r="BF137" i="4"/>
  <c r="T137" i="4"/>
  <c r="R137" i="4"/>
  <c r="P137" i="4"/>
  <c r="BK137" i="4"/>
  <c r="J137" i="4"/>
  <c r="BE137" i="4" s="1"/>
  <c r="BI134" i="4"/>
  <c r="BH134" i="4"/>
  <c r="BG134" i="4"/>
  <c r="BF134" i="4"/>
  <c r="T134" i="4"/>
  <c r="R134" i="4"/>
  <c r="P134" i="4"/>
  <c r="BK134" i="4"/>
  <c r="J134" i="4"/>
  <c r="BE134" i="4"/>
  <c r="BI131" i="4"/>
  <c r="BH131" i="4"/>
  <c r="BG131" i="4"/>
  <c r="BF131" i="4"/>
  <c r="T131" i="4"/>
  <c r="R131" i="4"/>
  <c r="P131" i="4"/>
  <c r="BK131" i="4"/>
  <c r="J131" i="4"/>
  <c r="BE131" i="4" s="1"/>
  <c r="BI128" i="4"/>
  <c r="BH128" i="4"/>
  <c r="BG128" i="4"/>
  <c r="BF128" i="4"/>
  <c r="T128" i="4"/>
  <c r="R128" i="4"/>
  <c r="P128" i="4"/>
  <c r="BK128" i="4"/>
  <c r="J128" i="4"/>
  <c r="BE128" i="4"/>
  <c r="BI126" i="4"/>
  <c r="BH126" i="4"/>
  <c r="BG126" i="4"/>
  <c r="BF126" i="4"/>
  <c r="T126" i="4"/>
  <c r="R126" i="4"/>
  <c r="R120" i="4" s="1"/>
  <c r="P126" i="4"/>
  <c r="BK126" i="4"/>
  <c r="J126" i="4"/>
  <c r="BE126" i="4" s="1"/>
  <c r="BI123" i="4"/>
  <c r="BH123" i="4"/>
  <c r="BG123" i="4"/>
  <c r="BF123" i="4"/>
  <c r="T123" i="4"/>
  <c r="R123" i="4"/>
  <c r="P123" i="4"/>
  <c r="BK123" i="4"/>
  <c r="BK120" i="4" s="1"/>
  <c r="J120" i="4" s="1"/>
  <c r="J60" i="4" s="1"/>
  <c r="J123" i="4"/>
  <c r="BE123" i="4"/>
  <c r="BI121" i="4"/>
  <c r="BH121" i="4"/>
  <c r="BG121" i="4"/>
  <c r="BF121" i="4"/>
  <c r="T121" i="4"/>
  <c r="T120" i="4" s="1"/>
  <c r="R121" i="4"/>
  <c r="P121" i="4"/>
  <c r="P120" i="4" s="1"/>
  <c r="BK121" i="4"/>
  <c r="J121" i="4"/>
  <c r="BE121" i="4" s="1"/>
  <c r="BI113" i="4"/>
  <c r="BH113" i="4"/>
  <c r="BG113" i="4"/>
  <c r="BF113" i="4"/>
  <c r="T113" i="4"/>
  <c r="R113" i="4"/>
  <c r="R98" i="4" s="1"/>
  <c r="R90" i="4" s="1"/>
  <c r="P113" i="4"/>
  <c r="BK113" i="4"/>
  <c r="J113" i="4"/>
  <c r="BE113" i="4" s="1"/>
  <c r="BI106" i="4"/>
  <c r="BH106" i="4"/>
  <c r="BG106" i="4"/>
  <c r="BF106" i="4"/>
  <c r="T106" i="4"/>
  <c r="R106" i="4"/>
  <c r="P106" i="4"/>
  <c r="BK106" i="4"/>
  <c r="BK98" i="4" s="1"/>
  <c r="J98" i="4" s="1"/>
  <c r="J59" i="4" s="1"/>
  <c r="J106" i="4"/>
  <c r="BE106" i="4"/>
  <c r="BI99" i="4"/>
  <c r="BH99" i="4"/>
  <c r="BG99" i="4"/>
  <c r="BF99" i="4"/>
  <c r="T99" i="4"/>
  <c r="T98" i="4" s="1"/>
  <c r="T90" i="4" s="1"/>
  <c r="R99" i="4"/>
  <c r="P99" i="4"/>
  <c r="P98" i="4" s="1"/>
  <c r="P90" i="4" s="1"/>
  <c r="BK99" i="4"/>
  <c r="J99" i="4"/>
  <c r="BE99" i="4" s="1"/>
  <c r="BI92" i="4"/>
  <c r="F34" i="4" s="1"/>
  <c r="BD54" i="1" s="1"/>
  <c r="BH92" i="4"/>
  <c r="F33" i="4"/>
  <c r="BC54" i="1" s="1"/>
  <c r="BG92" i="4"/>
  <c r="BF92" i="4"/>
  <c r="T92" i="4"/>
  <c r="T91" i="4"/>
  <c r="R92" i="4"/>
  <c r="R91" i="4"/>
  <c r="P92" i="4"/>
  <c r="P91" i="4"/>
  <c r="BK92" i="4"/>
  <c r="BK91" i="4"/>
  <c r="J91" i="4" s="1"/>
  <c r="J58" i="4" s="1"/>
  <c r="J92" i="4"/>
  <c r="BE92" i="4" s="1"/>
  <c r="J85" i="4"/>
  <c r="F83" i="4"/>
  <c r="E81" i="4"/>
  <c r="J51" i="4"/>
  <c r="F49" i="4"/>
  <c r="E47" i="4"/>
  <c r="J18" i="4"/>
  <c r="E18" i="4"/>
  <c r="F86" i="4" s="1"/>
  <c r="J17" i="4"/>
  <c r="J15" i="4"/>
  <c r="E15" i="4"/>
  <c r="F85" i="4" s="1"/>
  <c r="F51" i="4"/>
  <c r="J14" i="4"/>
  <c r="J12" i="4"/>
  <c r="J83" i="4" s="1"/>
  <c r="J49" i="4"/>
  <c r="E7" i="4"/>
  <c r="E79" i="4" s="1"/>
  <c r="AY53" i="1"/>
  <c r="AX53" i="1"/>
  <c r="BI229" i="3"/>
  <c r="F34" i="3" s="1"/>
  <c r="BD53" i="1" s="1"/>
  <c r="BH229" i="3"/>
  <c r="BG229" i="3"/>
  <c r="BF229" i="3"/>
  <c r="T229" i="3"/>
  <c r="R229" i="3"/>
  <c r="P229" i="3"/>
  <c r="BK229" i="3"/>
  <c r="BE229" i="3"/>
  <c r="BI228" i="3"/>
  <c r="BH228" i="3"/>
  <c r="BG228" i="3"/>
  <c r="BF228" i="3"/>
  <c r="T228" i="3"/>
  <c r="R228" i="3"/>
  <c r="R227" i="3" s="1"/>
  <c r="P228" i="3"/>
  <c r="BK228" i="3"/>
  <c r="BK227" i="3" s="1"/>
  <c r="BE228" i="3"/>
  <c r="BI221" i="3"/>
  <c r="BH221" i="3"/>
  <c r="BG221" i="3"/>
  <c r="F32" i="3" s="1"/>
  <c r="BB53" i="1" s="1"/>
  <c r="BF221" i="3"/>
  <c r="T221" i="3"/>
  <c r="T220" i="3" s="1"/>
  <c r="R221" i="3"/>
  <c r="R220" i="3"/>
  <c r="R219" i="3" s="1"/>
  <c r="P221" i="3"/>
  <c r="P220" i="3" s="1"/>
  <c r="BK221" i="3"/>
  <c r="BK220" i="3" s="1"/>
  <c r="J69" i="3" s="1"/>
  <c r="BE221" i="3"/>
  <c r="BI214" i="3"/>
  <c r="BH214" i="3"/>
  <c r="BG214" i="3"/>
  <c r="BF214" i="3"/>
  <c r="T214" i="3"/>
  <c r="T213" i="3" s="1"/>
  <c r="R214" i="3"/>
  <c r="R213" i="3" s="1"/>
  <c r="P214" i="3"/>
  <c r="P213" i="3" s="1"/>
  <c r="BK214" i="3"/>
  <c r="BK213" i="3" s="1"/>
  <c r="J214" i="3"/>
  <c r="BE214" i="3"/>
  <c r="BI211" i="3"/>
  <c r="BH211" i="3"/>
  <c r="BG211" i="3"/>
  <c r="BF211" i="3"/>
  <c r="T211" i="3"/>
  <c r="R211" i="3"/>
  <c r="P211" i="3"/>
  <c r="BK211" i="3"/>
  <c r="J211" i="3"/>
  <c r="BE211" i="3"/>
  <c r="BI205" i="3"/>
  <c r="BH205" i="3"/>
  <c r="BG205" i="3"/>
  <c r="BF205" i="3"/>
  <c r="T205" i="3"/>
  <c r="T204" i="3" s="1"/>
  <c r="R205" i="3"/>
  <c r="R204" i="3"/>
  <c r="P205" i="3"/>
  <c r="P204" i="3" s="1"/>
  <c r="BK205" i="3"/>
  <c r="BK204" i="3"/>
  <c r="J204" i="3"/>
  <c r="J66" i="3" s="1"/>
  <c r="J205" i="3"/>
  <c r="BE205" i="3"/>
  <c r="BI199" i="3"/>
  <c r="BH199" i="3"/>
  <c r="BG199" i="3"/>
  <c r="BF199" i="3"/>
  <c r="T199" i="3"/>
  <c r="R199" i="3"/>
  <c r="P199" i="3"/>
  <c r="BK199" i="3"/>
  <c r="J199" i="3"/>
  <c r="BE199" i="3" s="1"/>
  <c r="BI194" i="3"/>
  <c r="BH194" i="3"/>
  <c r="BG194" i="3"/>
  <c r="BF194" i="3"/>
  <c r="T194" i="3"/>
  <c r="R194" i="3"/>
  <c r="P194" i="3"/>
  <c r="BK194" i="3"/>
  <c r="J194" i="3"/>
  <c r="BE194" i="3"/>
  <c r="BI189" i="3"/>
  <c r="BH189" i="3"/>
  <c r="BG189" i="3"/>
  <c r="BF189" i="3"/>
  <c r="T189" i="3"/>
  <c r="T188" i="3" s="1"/>
  <c r="R189" i="3"/>
  <c r="R188" i="3"/>
  <c r="P189" i="3"/>
  <c r="P188" i="3" s="1"/>
  <c r="P179" i="3" s="1"/>
  <c r="BK189" i="3"/>
  <c r="BK188" i="3"/>
  <c r="J188" i="3" s="1"/>
  <c r="J65" i="3" s="1"/>
  <c r="J189" i="3"/>
  <c r="BE189" i="3"/>
  <c r="BI181" i="3"/>
  <c r="BH181" i="3"/>
  <c r="BG181" i="3"/>
  <c r="BF181" i="3"/>
  <c r="T181" i="3"/>
  <c r="T180" i="3" s="1"/>
  <c r="T179" i="3" s="1"/>
  <c r="R181" i="3"/>
  <c r="R180" i="3"/>
  <c r="R179" i="3" s="1"/>
  <c r="P181" i="3"/>
  <c r="P180" i="3"/>
  <c r="BK181" i="3"/>
  <c r="BK180" i="3"/>
  <c r="J180" i="3"/>
  <c r="J181" i="3"/>
  <c r="BE181" i="3"/>
  <c r="J64" i="3"/>
  <c r="BI177" i="3"/>
  <c r="BH177" i="3"/>
  <c r="BG177" i="3"/>
  <c r="BF177" i="3"/>
  <c r="T177" i="3"/>
  <c r="T176" i="3"/>
  <c r="R177" i="3"/>
  <c r="R176" i="3" s="1"/>
  <c r="P177" i="3"/>
  <c r="P176" i="3"/>
  <c r="BK177" i="3"/>
  <c r="BK176" i="3" s="1"/>
  <c r="J176" i="3" s="1"/>
  <c r="J62" i="3" s="1"/>
  <c r="J177" i="3"/>
  <c r="BE177" i="3"/>
  <c r="BI173" i="3"/>
  <c r="BH173" i="3"/>
  <c r="BG173" i="3"/>
  <c r="BF173" i="3"/>
  <c r="T173" i="3"/>
  <c r="R173" i="3"/>
  <c r="P173" i="3"/>
  <c r="BK173" i="3"/>
  <c r="J173" i="3"/>
  <c r="BE173" i="3"/>
  <c r="BI170" i="3"/>
  <c r="BH170" i="3"/>
  <c r="BG170" i="3"/>
  <c r="BF170" i="3"/>
  <c r="T170" i="3"/>
  <c r="R170" i="3"/>
  <c r="P170" i="3"/>
  <c r="BK170" i="3"/>
  <c r="J170" i="3"/>
  <c r="BE170" i="3" s="1"/>
  <c r="BI167" i="3"/>
  <c r="BH167" i="3"/>
  <c r="BG167" i="3"/>
  <c r="BF167" i="3"/>
  <c r="T167" i="3"/>
  <c r="R167" i="3"/>
  <c r="P167" i="3"/>
  <c r="BK167" i="3"/>
  <c r="J167" i="3"/>
  <c r="BE167" i="3"/>
  <c r="BI165" i="3"/>
  <c r="BH165" i="3"/>
  <c r="BG165" i="3"/>
  <c r="BF165" i="3"/>
  <c r="T165" i="3"/>
  <c r="R165" i="3"/>
  <c r="P165" i="3"/>
  <c r="BK165" i="3"/>
  <c r="J165" i="3"/>
  <c r="BE165" i="3"/>
  <c r="BI162" i="3"/>
  <c r="BH162" i="3"/>
  <c r="BG162" i="3"/>
  <c r="BF162" i="3"/>
  <c r="T162" i="3"/>
  <c r="R162" i="3"/>
  <c r="P162" i="3"/>
  <c r="BK162" i="3"/>
  <c r="J162" i="3"/>
  <c r="BE162" i="3"/>
  <c r="BI160" i="3"/>
  <c r="BH160" i="3"/>
  <c r="BG160" i="3"/>
  <c r="BF160" i="3"/>
  <c r="T160" i="3"/>
  <c r="T159" i="3" s="1"/>
  <c r="R160" i="3"/>
  <c r="R159" i="3"/>
  <c r="P160" i="3"/>
  <c r="P159" i="3"/>
  <c r="BK160" i="3"/>
  <c r="BK159" i="3"/>
  <c r="J159" i="3" s="1"/>
  <c r="J61" i="3" s="1"/>
  <c r="J160" i="3"/>
  <c r="BE160" i="3"/>
  <c r="BI157" i="3"/>
  <c r="BH157" i="3"/>
  <c r="BG157" i="3"/>
  <c r="BF157" i="3"/>
  <c r="T157" i="3"/>
  <c r="R157" i="3"/>
  <c r="P157" i="3"/>
  <c r="BK157" i="3"/>
  <c r="J157" i="3"/>
  <c r="BE157" i="3"/>
  <c r="BI154" i="3"/>
  <c r="BH154" i="3"/>
  <c r="BG154" i="3"/>
  <c r="BF154" i="3"/>
  <c r="T154" i="3"/>
  <c r="R154" i="3"/>
  <c r="P154" i="3"/>
  <c r="BK154" i="3"/>
  <c r="J154" i="3"/>
  <c r="BE154" i="3"/>
  <c r="BI151" i="3"/>
  <c r="BH151" i="3"/>
  <c r="BG151" i="3"/>
  <c r="BF151" i="3"/>
  <c r="T151" i="3"/>
  <c r="R151" i="3"/>
  <c r="P151" i="3"/>
  <c r="BK151" i="3"/>
  <c r="J151" i="3"/>
  <c r="BE151" i="3"/>
  <c r="BI149" i="3"/>
  <c r="BH149" i="3"/>
  <c r="BG149" i="3"/>
  <c r="BF149" i="3"/>
  <c r="T149" i="3"/>
  <c r="R149" i="3"/>
  <c r="P149" i="3"/>
  <c r="BK149" i="3"/>
  <c r="J149" i="3"/>
  <c r="BE149" i="3"/>
  <c r="BI147" i="3"/>
  <c r="BH147" i="3"/>
  <c r="BG147" i="3"/>
  <c r="BF147" i="3"/>
  <c r="T147" i="3"/>
  <c r="R147" i="3"/>
  <c r="P147" i="3"/>
  <c r="BK147" i="3"/>
  <c r="J147" i="3"/>
  <c r="BE147" i="3"/>
  <c r="BI145" i="3"/>
  <c r="BH145" i="3"/>
  <c r="BG145" i="3"/>
  <c r="BF145" i="3"/>
  <c r="T145" i="3"/>
  <c r="R145" i="3"/>
  <c r="P145" i="3"/>
  <c r="BK145" i="3"/>
  <c r="J145" i="3"/>
  <c r="BE145" i="3"/>
  <c r="BI136" i="3"/>
  <c r="BH136" i="3"/>
  <c r="BG136" i="3"/>
  <c r="BF136" i="3"/>
  <c r="T136" i="3"/>
  <c r="R136" i="3"/>
  <c r="P136" i="3"/>
  <c r="BK136" i="3"/>
  <c r="J136" i="3"/>
  <c r="BE136" i="3"/>
  <c r="BI129" i="3"/>
  <c r="BH129" i="3"/>
  <c r="BG129" i="3"/>
  <c r="BF129" i="3"/>
  <c r="T129" i="3"/>
  <c r="R129" i="3"/>
  <c r="P129" i="3"/>
  <c r="BK129" i="3"/>
  <c r="J129" i="3"/>
  <c r="BE129" i="3"/>
  <c r="BI120" i="3"/>
  <c r="BH120" i="3"/>
  <c r="BG120" i="3"/>
  <c r="BF120" i="3"/>
  <c r="T120" i="3"/>
  <c r="R120" i="3"/>
  <c r="P120" i="3"/>
  <c r="BK120" i="3"/>
  <c r="J120" i="3"/>
  <c r="BE120" i="3"/>
  <c r="BI117" i="3"/>
  <c r="BH117" i="3"/>
  <c r="BG117" i="3"/>
  <c r="BF117" i="3"/>
  <c r="T117" i="3"/>
  <c r="R117" i="3"/>
  <c r="P117" i="3"/>
  <c r="BK117" i="3"/>
  <c r="J117" i="3"/>
  <c r="BE117" i="3"/>
  <c r="BI114" i="3"/>
  <c r="BH114" i="3"/>
  <c r="BG114" i="3"/>
  <c r="BF114" i="3"/>
  <c r="T114" i="3"/>
  <c r="R114" i="3"/>
  <c r="P114" i="3"/>
  <c r="BK114" i="3"/>
  <c r="J114" i="3"/>
  <c r="BE114" i="3"/>
  <c r="BI111" i="3"/>
  <c r="BH111" i="3"/>
  <c r="BG111" i="3"/>
  <c r="BF111" i="3"/>
  <c r="T111" i="3"/>
  <c r="T110" i="3"/>
  <c r="R111" i="3"/>
  <c r="R110" i="3"/>
  <c r="P111" i="3"/>
  <c r="P110" i="3"/>
  <c r="BK111" i="3"/>
  <c r="BK110" i="3"/>
  <c r="J110" i="3" s="1"/>
  <c r="J60" i="3" s="1"/>
  <c r="J111" i="3"/>
  <c r="BE111" i="3" s="1"/>
  <c r="BI104" i="3"/>
  <c r="BH104" i="3"/>
  <c r="BG104" i="3"/>
  <c r="BF104" i="3"/>
  <c r="T104" i="3"/>
  <c r="T103" i="3"/>
  <c r="R104" i="3"/>
  <c r="R103" i="3"/>
  <c r="P104" i="3"/>
  <c r="P103" i="3"/>
  <c r="BK104" i="3"/>
  <c r="BK103" i="3"/>
  <c r="J103" i="3" s="1"/>
  <c r="J59" i="3" s="1"/>
  <c r="J104" i="3"/>
  <c r="BE104" i="3" s="1"/>
  <c r="BI101" i="3"/>
  <c r="BH101" i="3"/>
  <c r="BG101" i="3"/>
  <c r="BF101" i="3"/>
  <c r="T101" i="3"/>
  <c r="R101" i="3"/>
  <c r="P101" i="3"/>
  <c r="BK101" i="3"/>
  <c r="J101" i="3"/>
  <c r="BE101" i="3"/>
  <c r="BI98" i="3"/>
  <c r="BH98" i="3"/>
  <c r="BG98" i="3"/>
  <c r="BF98" i="3"/>
  <c r="T98" i="3"/>
  <c r="R98" i="3"/>
  <c r="P98" i="3"/>
  <c r="BK98" i="3"/>
  <c r="J98" i="3"/>
  <c r="BE98" i="3"/>
  <c r="BI96" i="3"/>
  <c r="BH96" i="3"/>
  <c r="BG96" i="3"/>
  <c r="BF96" i="3"/>
  <c r="T96" i="3"/>
  <c r="R96" i="3"/>
  <c r="P96" i="3"/>
  <c r="BK96" i="3"/>
  <c r="J96" i="3"/>
  <c r="BE96" i="3"/>
  <c r="BI95" i="3"/>
  <c r="BH95" i="3"/>
  <c r="BG95" i="3"/>
  <c r="BF95" i="3"/>
  <c r="T95" i="3"/>
  <c r="R95" i="3"/>
  <c r="P95" i="3"/>
  <c r="BK95" i="3"/>
  <c r="J95" i="3"/>
  <c r="BE95" i="3"/>
  <c r="BI93" i="3"/>
  <c r="BH93" i="3"/>
  <c r="F33" i="3" s="1"/>
  <c r="BC53" i="1" s="1"/>
  <c r="BG93" i="3"/>
  <c r="BF93" i="3"/>
  <c r="T93" i="3"/>
  <c r="T92" i="3"/>
  <c r="T91" i="3" s="1"/>
  <c r="R93" i="3"/>
  <c r="R92" i="3"/>
  <c r="R91" i="3" s="1"/>
  <c r="P93" i="3"/>
  <c r="P92" i="3"/>
  <c r="P91" i="3" s="1"/>
  <c r="BK93" i="3"/>
  <c r="BK92" i="3" s="1"/>
  <c r="J93" i="3"/>
  <c r="BE93" i="3" s="1"/>
  <c r="J86" i="3"/>
  <c r="F84" i="3"/>
  <c r="E82" i="3"/>
  <c r="J51" i="3"/>
  <c r="F49" i="3"/>
  <c r="E47" i="3"/>
  <c r="J18" i="3"/>
  <c r="E18" i="3"/>
  <c r="F87" i="3" s="1"/>
  <c r="J17" i="3"/>
  <c r="J15" i="3"/>
  <c r="E15" i="3"/>
  <c r="F86" i="3"/>
  <c r="F51" i="3"/>
  <c r="J14" i="3"/>
  <c r="J12" i="3"/>
  <c r="J84" i="3"/>
  <c r="J49" i="3"/>
  <c r="E7" i="3"/>
  <c r="E80" i="3" s="1"/>
  <c r="AY52" i="1"/>
  <c r="AX52" i="1"/>
  <c r="BI247" i="2"/>
  <c r="BH247" i="2"/>
  <c r="BG247" i="2"/>
  <c r="BF247" i="2"/>
  <c r="T247" i="2"/>
  <c r="T245" i="2" s="1"/>
  <c r="R247" i="2"/>
  <c r="P247" i="2"/>
  <c r="BK247" i="2"/>
  <c r="BE247" i="2"/>
  <c r="BI246" i="2"/>
  <c r="BH246" i="2"/>
  <c r="BG246" i="2"/>
  <c r="BF246" i="2"/>
  <c r="J31" i="2" s="1"/>
  <c r="AW52" i="1" s="1"/>
  <c r="T246" i="2"/>
  <c r="R246" i="2"/>
  <c r="P246" i="2"/>
  <c r="P245" i="2" s="1"/>
  <c r="BK246" i="2"/>
  <c r="BE246" i="2"/>
  <c r="BI240" i="2"/>
  <c r="BH240" i="2"/>
  <c r="BG240" i="2"/>
  <c r="BF240" i="2"/>
  <c r="T240" i="2"/>
  <c r="T239" i="2" s="1"/>
  <c r="T238" i="2" s="1"/>
  <c r="R240" i="2"/>
  <c r="R239" i="2" s="1"/>
  <c r="P240" i="2"/>
  <c r="P239" i="2" s="1"/>
  <c r="BK240" i="2"/>
  <c r="BK239" i="2" s="1"/>
  <c r="J70" i="2" s="1"/>
  <c r="BE240" i="2"/>
  <c r="BI230" i="2"/>
  <c r="BH230" i="2"/>
  <c r="BG230" i="2"/>
  <c r="BF230" i="2"/>
  <c r="T230" i="2"/>
  <c r="R230" i="2"/>
  <c r="P230" i="2"/>
  <c r="BK230" i="2"/>
  <c r="J230" i="2"/>
  <c r="BE230" i="2" s="1"/>
  <c r="BI222" i="2"/>
  <c r="BH222" i="2"/>
  <c r="BG222" i="2"/>
  <c r="BF222" i="2"/>
  <c r="T222" i="2"/>
  <c r="R222" i="2"/>
  <c r="P222" i="2"/>
  <c r="BK222" i="2"/>
  <c r="J222" i="2"/>
  <c r="BE222" i="2"/>
  <c r="BI215" i="2"/>
  <c r="BH215" i="2"/>
  <c r="BG215" i="2"/>
  <c r="BF215" i="2"/>
  <c r="T215" i="2"/>
  <c r="T214" i="2" s="1"/>
  <c r="R215" i="2"/>
  <c r="R214" i="2"/>
  <c r="P215" i="2"/>
  <c r="P214" i="2" s="1"/>
  <c r="BK215" i="2"/>
  <c r="BK214" i="2"/>
  <c r="J214" i="2"/>
  <c r="J68" i="2" s="1"/>
  <c r="J215" i="2"/>
  <c r="BE215" i="2"/>
  <c r="BI208" i="2"/>
  <c r="BH208" i="2"/>
  <c r="BG208" i="2"/>
  <c r="BF208" i="2"/>
  <c r="T208" i="2"/>
  <c r="T207" i="2" s="1"/>
  <c r="R208" i="2"/>
  <c r="R207" i="2"/>
  <c r="P208" i="2"/>
  <c r="P207" i="2" s="1"/>
  <c r="BK208" i="2"/>
  <c r="BK207" i="2"/>
  <c r="J207" i="2"/>
  <c r="J67" i="2" s="1"/>
  <c r="J208" i="2"/>
  <c r="BE208" i="2"/>
  <c r="BI204" i="2"/>
  <c r="BH204" i="2"/>
  <c r="BG204" i="2"/>
  <c r="BF204" i="2"/>
  <c r="T204" i="2"/>
  <c r="R204" i="2"/>
  <c r="P204" i="2"/>
  <c r="BK204" i="2"/>
  <c r="J204" i="2"/>
  <c r="BE204" i="2" s="1"/>
  <c r="BI202" i="2"/>
  <c r="BH202" i="2"/>
  <c r="BG202" i="2"/>
  <c r="BF202" i="2"/>
  <c r="T202" i="2"/>
  <c r="R202" i="2"/>
  <c r="P202" i="2"/>
  <c r="BK202" i="2"/>
  <c r="J202" i="2"/>
  <c r="BE202" i="2"/>
  <c r="BI195" i="2"/>
  <c r="BH195" i="2"/>
  <c r="BG195" i="2"/>
  <c r="BF195" i="2"/>
  <c r="T195" i="2"/>
  <c r="T194" i="2" s="1"/>
  <c r="R195" i="2"/>
  <c r="R194" i="2"/>
  <c r="P195" i="2"/>
  <c r="P194" i="2" s="1"/>
  <c r="BK195" i="2"/>
  <c r="BK194" i="2"/>
  <c r="J194" i="2"/>
  <c r="J66" i="2" s="1"/>
  <c r="J195" i="2"/>
  <c r="BE195" i="2"/>
  <c r="BI190" i="2"/>
  <c r="BH190" i="2"/>
  <c r="BG190" i="2"/>
  <c r="BF190" i="2"/>
  <c r="T190" i="2"/>
  <c r="R190" i="2"/>
  <c r="P190" i="2"/>
  <c r="BK190" i="2"/>
  <c r="J190" i="2"/>
  <c r="BE190" i="2" s="1"/>
  <c r="BI189" i="2"/>
  <c r="BH189" i="2"/>
  <c r="BG189" i="2"/>
  <c r="BF189" i="2"/>
  <c r="T189" i="2"/>
  <c r="R189" i="2"/>
  <c r="P189" i="2"/>
  <c r="BK189" i="2"/>
  <c r="J189" i="2"/>
  <c r="BE189" i="2"/>
  <c r="BI185" i="2"/>
  <c r="BH185" i="2"/>
  <c r="BG185" i="2"/>
  <c r="BF185" i="2"/>
  <c r="T185" i="2"/>
  <c r="R185" i="2"/>
  <c r="P185" i="2"/>
  <c r="BK185" i="2"/>
  <c r="J185" i="2"/>
  <c r="BE185" i="2" s="1"/>
  <c r="BI184" i="2"/>
  <c r="BH184" i="2"/>
  <c r="BG184" i="2"/>
  <c r="BF184" i="2"/>
  <c r="T184" i="2"/>
  <c r="R184" i="2"/>
  <c r="P184" i="2"/>
  <c r="P173" i="2" s="1"/>
  <c r="BK184" i="2"/>
  <c r="J184" i="2"/>
  <c r="BE184" i="2"/>
  <c r="BI178" i="2"/>
  <c r="BH178" i="2"/>
  <c r="BG178" i="2"/>
  <c r="BF178" i="2"/>
  <c r="T178" i="2"/>
  <c r="T173" i="2" s="1"/>
  <c r="R178" i="2"/>
  <c r="P178" i="2"/>
  <c r="BK178" i="2"/>
  <c r="J178" i="2"/>
  <c r="BE178" i="2" s="1"/>
  <c r="BI174" i="2"/>
  <c r="BH174" i="2"/>
  <c r="BG174" i="2"/>
  <c r="BF174" i="2"/>
  <c r="T174" i="2"/>
  <c r="R174" i="2"/>
  <c r="R173" i="2" s="1"/>
  <c r="P174" i="2"/>
  <c r="BK174" i="2"/>
  <c r="BK173" i="2" s="1"/>
  <c r="J173" i="2" s="1"/>
  <c r="J65" i="2" s="1"/>
  <c r="J174" i="2"/>
  <c r="BE174" i="2"/>
  <c r="BI166" i="2"/>
  <c r="BH166" i="2"/>
  <c r="BG166" i="2"/>
  <c r="BF166" i="2"/>
  <c r="T166" i="2"/>
  <c r="R166" i="2"/>
  <c r="P166" i="2"/>
  <c r="P154" i="2" s="1"/>
  <c r="BK166" i="2"/>
  <c r="J166" i="2"/>
  <c r="BE166" i="2"/>
  <c r="BI163" i="2"/>
  <c r="BH163" i="2"/>
  <c r="BG163" i="2"/>
  <c r="BF163" i="2"/>
  <c r="T163" i="2"/>
  <c r="T154" i="2" s="1"/>
  <c r="R163" i="2"/>
  <c r="P163" i="2"/>
  <c r="BK163" i="2"/>
  <c r="J163" i="2"/>
  <c r="BE163" i="2" s="1"/>
  <c r="BI155" i="2"/>
  <c r="BH155" i="2"/>
  <c r="BG155" i="2"/>
  <c r="BF155" i="2"/>
  <c r="T155" i="2"/>
  <c r="R155" i="2"/>
  <c r="R154" i="2" s="1"/>
  <c r="P155" i="2"/>
  <c r="BK155" i="2"/>
  <c r="BK154" i="2" s="1"/>
  <c r="J154" i="2" s="1"/>
  <c r="J64" i="2" s="1"/>
  <c r="J155" i="2"/>
  <c r="BE155" i="2"/>
  <c r="BI145" i="2"/>
  <c r="BH145" i="2"/>
  <c r="BG145" i="2"/>
  <c r="BF145" i="2"/>
  <c r="T145" i="2"/>
  <c r="T144" i="2"/>
  <c r="R145" i="2"/>
  <c r="R144" i="2" s="1"/>
  <c r="R143" i="2" s="1"/>
  <c r="P145" i="2"/>
  <c r="P144" i="2" s="1"/>
  <c r="BK145" i="2"/>
  <c r="BK144" i="2"/>
  <c r="J144" i="2" s="1"/>
  <c r="J63" i="2" s="1"/>
  <c r="J145" i="2"/>
  <c r="BE145" i="2" s="1"/>
  <c r="BI141" i="2"/>
  <c r="BH141" i="2"/>
  <c r="BG141" i="2"/>
  <c r="BF141" i="2"/>
  <c r="T141" i="2"/>
  <c r="T140" i="2" s="1"/>
  <c r="R141" i="2"/>
  <c r="R140" i="2"/>
  <c r="P141" i="2"/>
  <c r="P140" i="2" s="1"/>
  <c r="BK141" i="2"/>
  <c r="BK140" i="2"/>
  <c r="J140" i="2"/>
  <c r="J61" i="2" s="1"/>
  <c r="J141" i="2"/>
  <c r="BE141" i="2"/>
  <c r="BI137" i="2"/>
  <c r="BH137" i="2"/>
  <c r="BG137" i="2"/>
  <c r="BF137" i="2"/>
  <c r="T137" i="2"/>
  <c r="R137" i="2"/>
  <c r="P137" i="2"/>
  <c r="BK137" i="2"/>
  <c r="J137" i="2"/>
  <c r="BE137" i="2" s="1"/>
  <c r="BI134" i="2"/>
  <c r="BH134" i="2"/>
  <c r="BG134" i="2"/>
  <c r="BF134" i="2"/>
  <c r="T134" i="2"/>
  <c r="R134" i="2"/>
  <c r="P134" i="2"/>
  <c r="BK134" i="2"/>
  <c r="J134" i="2"/>
  <c r="BE134" i="2"/>
  <c r="BI131" i="2"/>
  <c r="BH131" i="2"/>
  <c r="BG131" i="2"/>
  <c r="BF131" i="2"/>
  <c r="T131" i="2"/>
  <c r="R131" i="2"/>
  <c r="P131" i="2"/>
  <c r="BK131" i="2"/>
  <c r="J131" i="2"/>
  <c r="BE131" i="2" s="1"/>
  <c r="BI128" i="2"/>
  <c r="BH128" i="2"/>
  <c r="BG128" i="2"/>
  <c r="BF128" i="2"/>
  <c r="T128" i="2"/>
  <c r="R128" i="2"/>
  <c r="P128" i="2"/>
  <c r="BK128" i="2"/>
  <c r="J128" i="2"/>
  <c r="BE128" i="2"/>
  <c r="BI125" i="2"/>
  <c r="BH125" i="2"/>
  <c r="BG125" i="2"/>
  <c r="BF125" i="2"/>
  <c r="T125" i="2"/>
  <c r="R125" i="2"/>
  <c r="P125" i="2"/>
  <c r="BK125" i="2"/>
  <c r="J125" i="2"/>
  <c r="BE125" i="2" s="1"/>
  <c r="BI123" i="2"/>
  <c r="BH123" i="2"/>
  <c r="BG123" i="2"/>
  <c r="BF123" i="2"/>
  <c r="T123" i="2"/>
  <c r="R123" i="2"/>
  <c r="P123" i="2"/>
  <c r="P117" i="2" s="1"/>
  <c r="BK123" i="2"/>
  <c r="J123" i="2"/>
  <c r="BE123" i="2"/>
  <c r="BI120" i="2"/>
  <c r="BH120" i="2"/>
  <c r="BG120" i="2"/>
  <c r="BF120" i="2"/>
  <c r="T120" i="2"/>
  <c r="T117" i="2" s="1"/>
  <c r="R120" i="2"/>
  <c r="P120" i="2"/>
  <c r="BK120" i="2"/>
  <c r="J120" i="2"/>
  <c r="BE120" i="2" s="1"/>
  <c r="BI118" i="2"/>
  <c r="BH118" i="2"/>
  <c r="BG118" i="2"/>
  <c r="BF118" i="2"/>
  <c r="T118" i="2"/>
  <c r="R118" i="2"/>
  <c r="R117" i="2" s="1"/>
  <c r="P118" i="2"/>
  <c r="BK118" i="2"/>
  <c r="BK117" i="2" s="1"/>
  <c r="J117" i="2" s="1"/>
  <c r="J60" i="2" s="1"/>
  <c r="J118" i="2"/>
  <c r="BE118" i="2"/>
  <c r="BI111" i="2"/>
  <c r="BH111" i="2"/>
  <c r="BG111" i="2"/>
  <c r="BF111" i="2"/>
  <c r="T111" i="2"/>
  <c r="R111" i="2"/>
  <c r="P111" i="2"/>
  <c r="P98" i="2" s="1"/>
  <c r="BK111" i="2"/>
  <c r="J111" i="2"/>
  <c r="BE111" i="2"/>
  <c r="BI105" i="2"/>
  <c r="BH105" i="2"/>
  <c r="BG105" i="2"/>
  <c r="BF105" i="2"/>
  <c r="T105" i="2"/>
  <c r="T98" i="2" s="1"/>
  <c r="R105" i="2"/>
  <c r="P105" i="2"/>
  <c r="BK105" i="2"/>
  <c r="J105" i="2"/>
  <c r="BE105" i="2" s="1"/>
  <c r="BI99" i="2"/>
  <c r="BH99" i="2"/>
  <c r="BG99" i="2"/>
  <c r="BF99" i="2"/>
  <c r="T99" i="2"/>
  <c r="R99" i="2"/>
  <c r="R98" i="2" s="1"/>
  <c r="P99" i="2"/>
  <c r="BK99" i="2"/>
  <c r="BK98" i="2" s="1"/>
  <c r="J99" i="2"/>
  <c r="BE99" i="2"/>
  <c r="BI94" i="2"/>
  <c r="BH94" i="2"/>
  <c r="BG94" i="2"/>
  <c r="BF94" i="2"/>
  <c r="T94" i="2"/>
  <c r="T93" i="2" s="1"/>
  <c r="T92" i="2" s="1"/>
  <c r="R94" i="2"/>
  <c r="R93" i="2" s="1"/>
  <c r="P94" i="2"/>
  <c r="P93" i="2" s="1"/>
  <c r="P92" i="2" s="1"/>
  <c r="BK94" i="2"/>
  <c r="BK93" i="2"/>
  <c r="J93" i="2"/>
  <c r="J94" i="2"/>
  <c r="BE94" i="2"/>
  <c r="J58" i="2"/>
  <c r="J87" i="2"/>
  <c r="F85" i="2"/>
  <c r="E83" i="2"/>
  <c r="J51" i="2"/>
  <c r="F49" i="2"/>
  <c r="E47" i="2"/>
  <c r="J18" i="2"/>
  <c r="E18" i="2"/>
  <c r="F52" i="2" s="1"/>
  <c r="F88" i="2"/>
  <c r="J17" i="2"/>
  <c r="J15" i="2"/>
  <c r="E15" i="2"/>
  <c r="F87" i="2" s="1"/>
  <c r="J14" i="2"/>
  <c r="J12" i="2"/>
  <c r="J85" i="2" s="1"/>
  <c r="E7" i="2"/>
  <c r="E45" i="2" s="1"/>
  <c r="E81" i="2"/>
  <c r="AS51" i="1"/>
  <c r="L47" i="1"/>
  <c r="AM46" i="1"/>
  <c r="L46" i="1"/>
  <c r="AM44" i="1"/>
  <c r="L44" i="1"/>
  <c r="L42" i="1"/>
  <c r="L41" i="1"/>
  <c r="T182" i="4" l="1"/>
  <c r="T89" i="4" s="1"/>
  <c r="R190" i="4"/>
  <c r="R182" i="4" s="1"/>
  <c r="R89" i="4" s="1"/>
  <c r="J31" i="4"/>
  <c r="AW54" i="1" s="1"/>
  <c r="F32" i="4"/>
  <c r="BB54" i="1" s="1"/>
  <c r="BK190" i="4"/>
  <c r="J69" i="4" s="1"/>
  <c r="J31" i="3"/>
  <c r="AW53" i="1" s="1"/>
  <c r="P227" i="3"/>
  <c r="T227" i="3"/>
  <c r="T219" i="3" s="1"/>
  <c r="T90" i="3" s="1"/>
  <c r="R245" i="2"/>
  <c r="R238" i="2" s="1"/>
  <c r="F31" i="2"/>
  <c r="BA52" i="1" s="1"/>
  <c r="F32" i="2"/>
  <c r="BB52" i="1" s="1"/>
  <c r="BK245" i="2"/>
  <c r="J71" i="2" s="1"/>
  <c r="F33" i="2"/>
  <c r="BC52" i="1" s="1"/>
  <c r="BC51" i="1" s="1"/>
  <c r="W29" i="1" s="1"/>
  <c r="F34" i="2"/>
  <c r="BD52" i="1" s="1"/>
  <c r="BD51" i="1" s="1"/>
  <c r="W30" i="1" s="1"/>
  <c r="P238" i="2"/>
  <c r="R92" i="2"/>
  <c r="P143" i="2"/>
  <c r="P91" i="2" s="1"/>
  <c r="AU52" i="1" s="1"/>
  <c r="T91" i="2"/>
  <c r="J98" i="2"/>
  <c r="J59" i="2" s="1"/>
  <c r="BK92" i="2"/>
  <c r="J30" i="2"/>
  <c r="AV52" i="1" s="1"/>
  <c r="AT52" i="1" s="1"/>
  <c r="T143" i="2"/>
  <c r="BK179" i="3"/>
  <c r="J179" i="3" s="1"/>
  <c r="J63" i="3" s="1"/>
  <c r="J213" i="3"/>
  <c r="J67" i="3" s="1"/>
  <c r="J70" i="3"/>
  <c r="BK219" i="3"/>
  <c r="J68" i="3" s="1"/>
  <c r="F30" i="2"/>
  <c r="AZ52" i="1" s="1"/>
  <c r="J30" i="3"/>
  <c r="AV53" i="1" s="1"/>
  <c r="AT53" i="1" s="1"/>
  <c r="F30" i="3"/>
  <c r="AZ53" i="1" s="1"/>
  <c r="R90" i="3"/>
  <c r="J49" i="2"/>
  <c r="F51" i="2"/>
  <c r="BK143" i="2"/>
  <c r="J143" i="2" s="1"/>
  <c r="J62" i="2" s="1"/>
  <c r="BK91" i="3"/>
  <c r="J92" i="3"/>
  <c r="J58" i="3" s="1"/>
  <c r="P182" i="4"/>
  <c r="BK80" i="5"/>
  <c r="J81" i="5"/>
  <c r="J58" i="5" s="1"/>
  <c r="P219" i="3"/>
  <c r="P90" i="3" s="1"/>
  <c r="AU53" i="1" s="1"/>
  <c r="F30" i="4"/>
  <c r="AZ54" i="1" s="1"/>
  <c r="J30" i="4"/>
  <c r="AV54" i="1" s="1"/>
  <c r="AT54" i="1" s="1"/>
  <c r="P143" i="4"/>
  <c r="P80" i="5"/>
  <c r="P79" i="5" s="1"/>
  <c r="AU55" i="1" s="1"/>
  <c r="E45" i="4"/>
  <c r="F52" i="4"/>
  <c r="F30" i="5"/>
  <c r="AZ55" i="1" s="1"/>
  <c r="F31" i="3"/>
  <c r="BA53" i="1" s="1"/>
  <c r="BK90" i="4"/>
  <c r="BK143" i="4"/>
  <c r="J143" i="4" s="1"/>
  <c r="J62" i="4" s="1"/>
  <c r="J49" i="5"/>
  <c r="F51" i="5"/>
  <c r="E45" i="3"/>
  <c r="F52" i="3"/>
  <c r="BK182" i="4" l="1"/>
  <c r="J67" i="4" s="1"/>
  <c r="P89" i="4"/>
  <c r="AU54" i="1" s="1"/>
  <c r="AU51" i="1" s="1"/>
  <c r="BB51" i="1"/>
  <c r="AX51" i="1" s="1"/>
  <c r="BA51" i="1"/>
  <c r="AW51" i="1" s="1"/>
  <c r="AK27" i="1" s="1"/>
  <c r="BK238" i="2"/>
  <c r="J69" i="2" s="1"/>
  <c r="W28" i="1"/>
  <c r="AY51" i="1"/>
  <c r="R91" i="2"/>
  <c r="J91" i="3"/>
  <c r="J57" i="3" s="1"/>
  <c r="BK90" i="3"/>
  <c r="J90" i="3" s="1"/>
  <c r="J80" i="5"/>
  <c r="J57" i="5" s="1"/>
  <c r="BK79" i="5"/>
  <c r="J79" i="5" s="1"/>
  <c r="AZ51" i="1"/>
  <c r="J90" i="4"/>
  <c r="J57" i="4" s="1"/>
  <c r="J92" i="2"/>
  <c r="J57" i="2" s="1"/>
  <c r="BK89" i="4" l="1"/>
  <c r="J89" i="4" s="1"/>
  <c r="J56" i="4" s="1"/>
  <c r="W27" i="1"/>
  <c r="BK91" i="2"/>
  <c r="J91" i="2" s="1"/>
  <c r="J27" i="2" s="1"/>
  <c r="J27" i="4"/>
  <c r="W26" i="1"/>
  <c r="AV51" i="1"/>
  <c r="J56" i="3"/>
  <c r="J27" i="3"/>
  <c r="J56" i="2"/>
  <c r="J56" i="5"/>
  <c r="J27" i="5"/>
  <c r="J36" i="2" l="1"/>
  <c r="AG52" i="1"/>
  <c r="AK26" i="1"/>
  <c r="AT51" i="1"/>
  <c r="J36" i="3"/>
  <c r="AG53" i="1"/>
  <c r="AN53" i="1" s="1"/>
  <c r="AG54" i="1"/>
  <c r="AN54" i="1" s="1"/>
  <c r="J36" i="4"/>
  <c r="J36" i="5"/>
  <c r="AG55" i="1"/>
  <c r="AN55" i="1" s="1"/>
  <c r="AG51" i="1" l="1"/>
  <c r="AN52" i="1"/>
  <c r="AK23" i="1" l="1"/>
  <c r="AK32" i="1" s="1"/>
  <c r="AN51" i="1"/>
</calcChain>
</file>

<file path=xl/sharedStrings.xml><?xml version="1.0" encoding="utf-8"?>
<sst xmlns="http://schemas.openxmlformats.org/spreadsheetml/2006/main" count="4761" uniqueCount="689">
  <si>
    <t>Export VZ</t>
  </si>
  <si>
    <t>List obsahuje:</t>
  </si>
  <si>
    <t>1) Rekapitulace stavby</t>
  </si>
  <si>
    <t>2) Rekapitulace objektů stavby a soupisů prací</t>
  </si>
  <si>
    <t>3.0</t>
  </si>
  <si>
    <t/>
  </si>
  <si>
    <t>False</t>
  </si>
  <si>
    <t>{b223fbea-d240-4013-8000-6fb5688e658e}</t>
  </si>
  <si>
    <t>&gt;&gt;  skryté sloupce  &lt;&lt;</t>
  </si>
  <si>
    <t>0,01</t>
  </si>
  <si>
    <t>21</t>
  </si>
  <si>
    <t>15</t>
  </si>
  <si>
    <t>REKAPITULACE STAVBY</t>
  </si>
  <si>
    <t>v ---  níže se nacházejí doplnkové a pomocné údaje k sestavám  --- v</t>
  </si>
  <si>
    <t>Návod na vyplnění</t>
  </si>
  <si>
    <t>0,001</t>
  </si>
  <si>
    <t>Kód:</t>
  </si>
  <si>
    <t>1080_01_18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</si>
  <si>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</si>
  <si>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</si>
  <si>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Strekov_oprava strechy strojovny jezu</t>
  </si>
  <si>
    <t>KSO:</t>
  </si>
  <si>
    <t>CC-CZ:</t>
  </si>
  <si>
    <t>Místo:</t>
  </si>
  <si>
    <t>Ústí nad Labem</t>
  </si>
  <si>
    <t>Datum:</t>
  </si>
  <si>
    <t>12. 3. 2018</t>
  </si>
  <si>
    <t>Zadavatel:</t>
  </si>
  <si>
    <t>IČ:</t>
  </si>
  <si>
    <t xml:space="preserve"> </t>
  </si>
  <si>
    <t>DIČ:</t>
  </si>
  <si>
    <t>Uchazeč:</t>
  </si>
  <si>
    <t>Vyplň údaj</t>
  </si>
  <si>
    <t>Projektant:</t>
  </si>
  <si>
    <t>46709479</t>
  </si>
  <si>
    <t>Severní stavební a.s.</t>
  </si>
  <si>
    <t>CZ46709479</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</si>
  <si>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</si>
  <si>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</si>
  <si>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</si>
  <si>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</si>
  <si>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</si>
  <si>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</si>
  <si>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</si>
  <si>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</si>
  <si>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</si>
  <si>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</si>
  <si>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</si>
  <si>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</si>
  <si>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</si>
  <si>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</si>
  <si>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</si>
  <si>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</si>
  <si>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</si>
  <si>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</si>
  <si>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</si>
  <si>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</si>
  <si>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</si>
  <si>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</si>
  <si>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</si>
  <si>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</si>
  <si>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</si>
  <si>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</si>
  <si>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</si>
  <si>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</si>
  <si>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</si>
  <si>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</si>
  <si>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</si>
  <si>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</si>
  <si>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</si>
  <si>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</si>
  <si>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</si>
  <si>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</si>
  <si>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</si>
  <si>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</si>
  <si>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</si>
  <si>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</si>
  <si>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</si>
  <si>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</si>
  <si>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</si>
  <si>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Střechy na dřevěném bednění a parapety (S6, SS, P1, P2)</t>
  </si>
  <si>
    <t>STA</t>
  </si>
  <si>
    <t>1</t>
  </si>
  <si>
    <t>{f98843b6-46b6-4ed0-a317-443367cedb7f}</t>
  </si>
  <si>
    <t>2</t>
  </si>
  <si>
    <t>SO 02</t>
  </si>
  <si>
    <t>Oplechování pilířů (S1, S2, S3, S4, S5)</t>
  </si>
  <si>
    <t>{01fe6587-9c28-4016-b080-206de5d351a8}</t>
  </si>
  <si>
    <t>SO 03</t>
  </si>
  <si>
    <t>Střechy vstupu a průchodu nad tělesem dráhy (V1.1, V1.2, V2.1, L1)</t>
  </si>
  <si>
    <t>{ca6438d9-39d6-444e-a268-29fa33db43a1}</t>
  </si>
  <si>
    <t>04</t>
  </si>
  <si>
    <t>Vedlejší a ostatní náklady</t>
  </si>
  <si>
    <t>VON</t>
  </si>
  <si>
    <t>{80f41026-d14d-46c5-8027-a913fb64a946}</t>
  </si>
  <si>
    <t>1) Krycí list soupisu</t>
  </si>
  <si>
    <t>2) Rekapitulace</t>
  </si>
  <si>
    <t>3) Soupis prací</t>
  </si>
  <si>
    <t>Zpět na list:</t>
  </si>
  <si>
    <t>Rekapitulace stavby</t>
  </si>
  <si>
    <t>KRYCÍ LIST SOUPISU</t>
  </si>
  <si>
    <t>Objekt:</t>
  </si>
  <si>
    <t>SO 01 - Střechy na dřevěném bednění a parapety (S6, SS, P1, P2)</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</si>
  <si>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</si>
  <si>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</si>
  <si>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</si>
  <si>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</si>
  <si>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</si>
  <si>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</si>
  <si>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</si>
  <si>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</si>
  <si>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</si>
  <si>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</si>
  <si>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</si>
  <si>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</si>
  <si>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762 - Konstrukce tesařské</t>
  </si>
  <si>
    <t xml:space="preserve">    764 - Konstrukce klempířské</t>
  </si>
  <si>
    <t xml:space="preserve">    765 - Krytina skládaná</t>
  </si>
  <si>
    <t xml:space="preserve">    767 - Konstrukce zámečnické</t>
  </si>
  <si>
    <t xml:space="preserve">    783 - Dokončovací práce - nátěry</t>
  </si>
  <si>
    <t>VRN - Vedlejší rozpočtové náklady</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</si>
  <si>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</si>
  <si>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</si>
  <si>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</si>
  <si>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</si>
  <si>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</si>
  <si>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</si>
  <si>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</si>
  <si>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</si>
  <si>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</si>
  <si>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</si>
  <si>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</si>
  <si>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</si>
  <si>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</si>
  <si>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</si>
  <si>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</si>
  <si>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</si>
  <si>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</si>
  <si>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</si>
  <si>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</si>
  <si>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</si>
  <si>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</si>
  <si>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</si>
  <si>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629135102</t>
  </si>
  <si>
    <t>Vyrovnávací vrstva z cementové malty pod klempířskými prvky šířky přes 150 do 300 mm</t>
  </si>
  <si>
    <t>m</t>
  </si>
  <si>
    <t>CS ÚRS 2018 01</t>
  </si>
  <si>
    <t>4</t>
  </si>
  <si>
    <t>-2143970824</t>
  </si>
  <si>
    <t>VV</t>
  </si>
  <si>
    <t>"P1" 5,1</t>
  </si>
  <si>
    <t>"P2" 4+4,65</t>
  </si>
  <si>
    <t>Součet</t>
  </si>
  <si>
    <t>9</t>
  </si>
  <si>
    <t>Ostatní konstrukce a práce, bourání</t>
  </si>
  <si>
    <t>985121121</t>
  </si>
  <si>
    <t>Tryskání degradovaného betonu stěn, rubu kleneb a podlah vodou pod tlakem do 300 barů</t>
  </si>
  <si>
    <t>m2</t>
  </si>
  <si>
    <t>245896227</t>
  </si>
  <si>
    <t>PSC</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</si>
  <si>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</si>
  <si>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"P1" 5,1*0,3</t>
  </si>
  <si>
    <t>"P2" (4+4,65)*0,3</t>
  </si>
  <si>
    <t>Mezisoučet</t>
  </si>
  <si>
    <t>3</t>
  </si>
  <si>
    <t>"rozsah 50%" 4,125*0,5</t>
  </si>
  <si>
    <t>985121912</t>
  </si>
  <si>
    <t>Tryskání degradovaného betonu Příplatek k cenám za plochu do 10 m2 jednotlivě</t>
  </si>
  <si>
    <t>1858369884</t>
  </si>
  <si>
    <t>985131111</t>
  </si>
  <si>
    <t>Očištění ploch stěn, rubu kleneb a podlah tlakovou vodou</t>
  </si>
  <si>
    <t>-288830270</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</si>
  <si>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</si>
  <si>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997</t>
  </si>
  <si>
    <t>Přesun sutě</t>
  </si>
  <si>
    <t>5</t>
  </si>
  <si>
    <t>997013217</t>
  </si>
  <si>
    <t>Vnitrostaveništní doprava suti a vybouraných hmot vodorovně do 50 m svisle ručně (nošením po schodech) pro budovy a haly výšky přes 21 do 24 m</t>
  </si>
  <si>
    <t>t</t>
  </si>
  <si>
    <t>195722579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</si>
  <si>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</si>
  <si>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997013219</t>
  </si>
  <si>
    <t>Vnitrostaveništní doprava suti a vybouraných hmot vodorovně do 50 m Příplatek k cenám -3111 až -3217 za zvětšenou vodorovnou dopravu přes vymezenou dopravní vzdálenost za každých dalších i započatých 10 m</t>
  </si>
  <si>
    <t>-772928233</t>
  </si>
  <si>
    <t>"500m k deponii" 4*24,1</t>
  </si>
  <si>
    <t>7</t>
  </si>
  <si>
    <t>997013501</t>
  </si>
  <si>
    <t>Odvoz suti a vybouraných hmot na skládku nebo meziskládku se složením, na vzdálenost do 1 km</t>
  </si>
  <si>
    <t>66172809</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</si>
  <si>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</si>
  <si>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8</t>
  </si>
  <si>
    <t>997013511</t>
  </si>
  <si>
    <t>Odvoz suti a vybouraných hmot z meziskládky na skládku s naložením a se složením, na vzdálenost do 1 km</t>
  </si>
  <si>
    <t>-276236347</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</si>
  <si>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</si>
  <si>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"skládka cca 5km" 4*24,1</t>
  </si>
  <si>
    <t>997013801</t>
  </si>
  <si>
    <t>Poplatek za uložení stavebního odpadu na skládce (skládkovné) z prostého betonu zatříděného do Katalogu odpadů pod kódem 170 101</t>
  </si>
  <si>
    <t>705705060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</si>
  <si>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</si>
  <si>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"otryskaný beton" 0,134</t>
  </si>
  <si>
    <t>10</t>
  </si>
  <si>
    <t>997013811</t>
  </si>
  <si>
    <t>Poplatek za uložení stavebního odpadu na skládce (skládkovné) dřevěného zatříděného do Katalogu odpadů pod kódem 170 201</t>
  </si>
  <si>
    <t>1170387267</t>
  </si>
  <si>
    <t>"bednění" 9,914</t>
  </si>
  <si>
    <t>11</t>
  </si>
  <si>
    <t>997013814</t>
  </si>
  <si>
    <t>Poplatek za uložení stavebního odpadu na skládce (skládkovné) z izolačních materiálů zatříděného do Katalogu odpadů pod kódem 170 604</t>
  </si>
  <si>
    <t>1013627310</t>
  </si>
  <si>
    <t>"asfaltové pásy" 7,553</t>
  </si>
  <si>
    <t>12</t>
  </si>
  <si>
    <t>997013831</t>
  </si>
  <si>
    <t>Poplatek za uložení stavebního odpadu na skládce (skládkovné) směsného stavebního a demoličního zatříděného do Katalogu odpadů pod kódem 170 904</t>
  </si>
  <si>
    <t>-725242230</t>
  </si>
  <si>
    <t>"krytina, parapety" 6,609+0,023</t>
  </si>
  <si>
    <t>998</t>
  </si>
  <si>
    <t>Přesun hmot</t>
  </si>
  <si>
    <t>13</t>
  </si>
  <si>
    <t>998018003</t>
  </si>
  <si>
    <t>Přesun hmot pro budovy občanské výstavby, bydlení, výrobu a služby ruční - bez užití mechanizace vodorovná dopravní vzdálenost do 100 m pro budovy s jakoukoliv nosnou konstrukcí výšky přes 12 do 24 m</t>
  </si>
  <si>
    <t>998684348</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</si>
  <si>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</si>
  <si>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</si>
  <si>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</si>
  <si>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</si>
  <si>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</si>
  <si>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14</t>
  </si>
  <si>
    <t>711131811.</t>
  </si>
  <si>
    <t>Odstraněníí asfaltových pásů izolačních</t>
  </si>
  <si>
    <t>16</t>
  </si>
  <si>
    <t>1730244624</t>
  </si>
  <si>
    <t xml:space="preserve">Poznámka k souboru cen:_x000D_
1. Ceny se používají pro odstranění hydroizolačních pásů a folií bez rozlišení tloušťky a počtu vrstev. </t>
  </si>
  <si>
    <t>S6</t>
  </si>
  <si>
    <t>(0,5*2+2,4*2)*14,1</t>
  </si>
  <si>
    <t>SS</t>
  </si>
  <si>
    <t>5,6*154</t>
  </si>
  <si>
    <t>"2 vrstvy" 944,18*2</t>
  </si>
  <si>
    <t>762</t>
  </si>
  <si>
    <t>Konstrukce tesařské</t>
  </si>
  <si>
    <t>762341210</t>
  </si>
  <si>
    <t>Bednění a laťování montáž bednění střech rovných a šikmých sklonu do 60° s vyřezáním otvorů z prken hrubých na sraz tl. do 32 mm</t>
  </si>
  <si>
    <t>1945616037</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</si>
  <si>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</si>
  <si>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"70% z plochy - nové" 944,18*0,7</t>
  </si>
  <si>
    <t>M</t>
  </si>
  <si>
    <t>60515111</t>
  </si>
  <si>
    <t>řezivo jehličnaté boční prkno jakost I.-II. 2-3cm</t>
  </si>
  <si>
    <t>m3</t>
  </si>
  <si>
    <t>32</t>
  </si>
  <si>
    <t>1265985184</t>
  </si>
  <si>
    <t>"70% z plochy - nové" 944,18*0,7*0,025</t>
  </si>
  <si>
    <t>16,523*1,1 'Přepočtené koeficientem množství</t>
  </si>
  <si>
    <t>17</t>
  </si>
  <si>
    <t>762341811</t>
  </si>
  <si>
    <t>Demontáž bednění a laťování bednění střech rovných, obloukových, sklonu do 60° se všemi nadstřešními konstrukcemi z prken hrubých, hoblovaných tl. do 32 mm</t>
  </si>
  <si>
    <t>357405537</t>
  </si>
  <si>
    <t>"70% z plochy" 944,18*0,7</t>
  </si>
  <si>
    <t>764</t>
  </si>
  <si>
    <t>Konstrukce klempířské</t>
  </si>
  <si>
    <t>18</t>
  </si>
  <si>
    <t>764002851</t>
  </si>
  <si>
    <t>Demontáž klempířských konstrukcí oplechování parapetů do suti</t>
  </si>
  <si>
    <t>-2037577794</t>
  </si>
  <si>
    <t>19</t>
  </si>
  <si>
    <t>764141457</t>
  </si>
  <si>
    <t>Krytina ze svitků nebo tabulí z titanzinkového předzvětralého plechu s úpravou u okapů, prostupů a výčnělků střechy oblé drážkováním ze svitků rš 670 mm</t>
  </si>
  <si>
    <t>-1952320063</t>
  </si>
  <si>
    <t>20</t>
  </si>
  <si>
    <t>764141491</t>
  </si>
  <si>
    <t>Krytina ze svitků nebo tabulí z titanzinkového předzvětralého plechu s úpravou u okapů, prostupů a výčnělků Příplatek k cenám za těsnění drážek ve sklonu do 10°</t>
  </si>
  <si>
    <t>-106583592</t>
  </si>
  <si>
    <t>764246404</t>
  </si>
  <si>
    <t>Oplechování parapetů z titanzinkového předzvětralého plechu rovných mechanicky kotvené, bez rohů rš 330 mm</t>
  </si>
  <si>
    <t>-1143059006</t>
  </si>
  <si>
    <t>"P2" (4+4,65)</t>
  </si>
  <si>
    <t>22</t>
  </si>
  <si>
    <t>764305123</t>
  </si>
  <si>
    <t>Montáž lemování trub, konzol, držáků a ostatních kusových prvků střech s krytinou skládanou mimo prejzovou nebo z plechu, průměr přes 100 do 150 mm</t>
  </si>
  <si>
    <t>kus</t>
  </si>
  <si>
    <t>1457403641</t>
  </si>
  <si>
    <t>23</t>
  </si>
  <si>
    <t>19112011</t>
  </si>
  <si>
    <t>plech titanzinkový perforovaný, předzvětralý modrošedý 2000 x 1000 x 1 mm</t>
  </si>
  <si>
    <t>-1374930817</t>
  </si>
  <si>
    <t>"manipulační prvky - 36ks"</t>
  </si>
  <si>
    <t>36*(3,14*0,14*0,14)</t>
  </si>
  <si>
    <t>2,216*1,1 'Přepočtené koeficientem množství</t>
  </si>
  <si>
    <t>765</t>
  </si>
  <si>
    <t>Krytina skládaná</t>
  </si>
  <si>
    <t>24</t>
  </si>
  <si>
    <t>765191001.</t>
  </si>
  <si>
    <t>Montáž pojistné hydroizolační fólie kladené ve sklonu do 20° lepením na bednění nebo izolaci</t>
  </si>
  <si>
    <t>-495042205</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</si>
  <si>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</si>
  <si>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25</t>
  </si>
  <si>
    <t>28329295</t>
  </si>
  <si>
    <t>membrána podstřešní (reakce na oheň - třída E) 150 g/m2 s aplikovanou spojovací páskou</t>
  </si>
  <si>
    <t>1064736970</t>
  </si>
  <si>
    <t>944,18*1,1 'Přepočtené koeficientem množství</t>
  </si>
  <si>
    <t>26</t>
  </si>
  <si>
    <t>765192001.</t>
  </si>
  <si>
    <t>Nouzové (provizorní) zakrytí technologie plachtou</t>
  </si>
  <si>
    <t>-514746952</t>
  </si>
  <si>
    <t xml:space="preserve">Poznámka k souboru cen:_x000D_
1. Cenu lze použít pro přechodné zakrytí střechy nebo krovu. 2. V ceně 765 19-2001 jsou započteny náklady i na: a) montáž a demontáž plachty, b) opotřebení plachty. </t>
  </si>
  <si>
    <t>"SS" 154*5,6</t>
  </si>
  <si>
    <t>767</t>
  </si>
  <si>
    <t>Konstrukce zámečnické</t>
  </si>
  <si>
    <t>27</t>
  </si>
  <si>
    <t>767392801</t>
  </si>
  <si>
    <t>Demontáž krytin střech z plechů nýtovaných</t>
  </si>
  <si>
    <t>-752322275</t>
  </si>
  <si>
    <t>783</t>
  </si>
  <si>
    <t>Dokončovací práce - nátěry</t>
  </si>
  <si>
    <t>28</t>
  </si>
  <si>
    <t>783201401</t>
  </si>
  <si>
    <t>Příprava podkladu tesařských konstrukcí před provedením nátěru ometení</t>
  </si>
  <si>
    <t>-697428182</t>
  </si>
  <si>
    <t>"30% z plochy" 944,18*0,3</t>
  </si>
  <si>
    <t>29</t>
  </si>
  <si>
    <t>783213021</t>
  </si>
  <si>
    <t>Napouštěcí nátěr tesařských prvků proti dřevokazným houbám, hmyzu a plísním nezabudovaných do konstrukce dvojnásobný syntetický</t>
  </si>
  <si>
    <t>1622298565</t>
  </si>
  <si>
    <t xml:space="preserve">Poznámka k souboru cen:_x000D_
1. Položky souboru cen jsou určeny pro preventivní nátěr tesařských prvků natíraných před zabudováním do konstrukce. 2. Položky jednonásobného nátěru jsou určeny pro ochranu dřeva pod lazurovací nebo krycí nátěry do interiéru. 3. Položky dvojnásobného nátěru jsou určeny pro ochranu dřeva jako samostatného impregnačního nátěru prvků do interéru nebo pro ochranu dřeva pod lazurovací nebo krycí nátěry v exteriéru. </t>
  </si>
  <si>
    <t>30</t>
  </si>
  <si>
    <t>783213121</t>
  </si>
  <si>
    <t>Napouštěcí nátěr tesařských konstrukcí zabudovaných do konstrukce proti dřevokazným houbám, hmyzu a plísním dvojnásobný syntetický</t>
  </si>
  <si>
    <t>-717887024</t>
  </si>
  <si>
    <t xml:space="preserve">Poznámka k souboru cen:_x000D_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</si>
  <si>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VRN</t>
  </si>
  <si>
    <t>Vedlejší rozpočtové náklady</t>
  </si>
  <si>
    <t>VRN4</t>
  </si>
  <si>
    <t>Inženýrská činnost</t>
  </si>
  <si>
    <t>31</t>
  </si>
  <si>
    <t>043002000</t>
  </si>
  <si>
    <t>Zkoušky a ostatní měření</t>
  </si>
  <si>
    <t>ks</t>
  </si>
  <si>
    <t>1024</t>
  </si>
  <si>
    <t>-984918268</t>
  </si>
  <si>
    <t>P</t>
  </si>
  <si>
    <t>Poznámka k položce:
Zkoušky pevnosti betonu pro kotvení.</t>
  </si>
  <si>
    <t>"P1" 3</t>
  </si>
  <si>
    <t>"P2" 5</t>
  </si>
  <si>
    <t>VRN7</t>
  </si>
  <si>
    <t>Provozní vlivy</t>
  </si>
  <si>
    <t>7.1</t>
  </si>
  <si>
    <t>Povodňový a havarijní plán v rámci realizace stavby</t>
  </si>
  <si>
    <t>kpl</t>
  </si>
  <si>
    <t>-1583262581</t>
  </si>
  <si>
    <t>7.2</t>
  </si>
  <si>
    <t>Příplatek za práce ve výškách, zavěšení na lanech</t>
  </si>
  <si>
    <t>1952766769</t>
  </si>
  <si>
    <t>SO 02 - Oplechování pilířů (S1, S2, S3, S4, S5)</t>
  </si>
  <si>
    <t xml:space="preserve">    3 - Svislé a kompletní konstrukce</t>
  </si>
  <si>
    <t>Svislé a kompletní konstrukce</t>
  </si>
  <si>
    <t>321322112</t>
  </si>
  <si>
    <t>Oprava konstrukce z betonu vodních staveb přehrad, jezů a plavebních komor, spodní stavby vodních elektráren, jader přehrad, odběrných věží a výpustných zařízení, opěrných zdí, šachet, šachtic a ostatních konstrukcí s úpravou pracovních spár, objemu opravovaných míst do 3 m3 jednotlivě železového pro prostředí s mrazovými cykly tř. C 25/30</t>
  </si>
  <si>
    <t>-410443849</t>
  </si>
  <si>
    <t xml:space="preserve">Poznámka k souboru cen:_x000D_
1. Ceny lze použít i pro opravy konstrukce těsnících ostruh, vývarů, patek, dotlačných klínů, vtoků hrází a vodních elektráren, injekčních, revizních a komunikačních štol a základových výpustí hrází, podklad pod dlažbu dna vývaru. 2. Ceny nelze použít pro: a) předsádkový beton; tyto práce se oceňují cenami souboru cen 313 43-11 Předsádkový beton konstrukcí vodních staveb části A01 katalogu, b) betonový podklad pod dlažbu; tyto práce se oceňují cenami souboru cen 451 31-51 Podkladní nebo vyrovnávací vrstva z betonu prostého části A01 katalogu, c) betonovou těsnící nebo opevňovací vrstvu; tyto práce se oceňují cenami souboru cen 457 31- . . Těsnicí vrstva z betonu odolného proti agresivnímu prostředí části A01 katalogu, d) betonové zálivky kotevních šroubů, ocelových konstrukcí, různých dutin apod.; tyto práce se oceňují cenami souboru cen 936 45-71 Zálivka kotevních šroubů, ocelových konstrukcí, různých dutin apod. části A01 katalogu. 3. V cenách nejsou započteny náklady na: a) úpravu, opracování a ošetření pracovních spár; tyto práce se oceňují cenami souboru cen 320 90- . . Úprava ploch betonových konstrukcí, b) bourání porušené betonové konstrukce; tyto práce se oceňují cenami souboru cen 960 . . -12 Bourání konstrukcí vodních staveb částí B01 katalogu. 4. Objem se stanoví v m3 doplňované betonové konstrukce; objem dutin do 0,20 m3 jednotlivě se od celkového objemu neodečítá. </t>
  </si>
  <si>
    <t>32132211P</t>
  </si>
  <si>
    <t>Příplatek míchání betonu XC4 C25/30 ručně</t>
  </si>
  <si>
    <t>257774115</t>
  </si>
  <si>
    <t>331362021</t>
  </si>
  <si>
    <t>Výztuž sloupů, pilířů, rámových stojek, táhel nebo vzpěr hranatých svislých nebo šikmých (odkloněných) ze svařovaných sítí z drátů typu KARI</t>
  </si>
  <si>
    <t>1240645730</t>
  </si>
  <si>
    <t>87,0*0,4*4,44*0,001</t>
  </si>
  <si>
    <t>385353121.R</t>
  </si>
  <si>
    <t>Bednění ochranné, výškové - zřízení</t>
  </si>
  <si>
    <t>861019522</t>
  </si>
  <si>
    <t xml:space="preserve">Poznámka k souboru cen:_x000D_
1. V cenách –3121 a -3122 nejsou započteny náklady na polohové zajištění bednění (podpěrnou ocelovou konstrukci). </t>
  </si>
  <si>
    <t>"pilíř" 87*1,5</t>
  </si>
  <si>
    <t>385353122.R</t>
  </si>
  <si>
    <t>Bednění ochranné, výškové - odstranění</t>
  </si>
  <si>
    <t>1784988826</t>
  </si>
  <si>
    <t>629135102.</t>
  </si>
  <si>
    <t>2064548414</t>
  </si>
  <si>
    <t>"S1" 4,3*1,4</t>
  </si>
  <si>
    <t>"S2" 17,7*1,6</t>
  </si>
  <si>
    <t>"S3, S4, S5"  3*(6,1*1,55)</t>
  </si>
  <si>
    <t>"rozsah 50%" 62,705/2</t>
  </si>
  <si>
    <t>953961113</t>
  </si>
  <si>
    <t>Kotvy chemické s vyvrtáním otvoru do betonu, železobetonu nebo tvrdého kamene tmel, velikost M 6, hloubka 110 mm</t>
  </si>
  <si>
    <t>-915628330</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</si>
  <si>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</si>
  <si>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
Dodatek</t>
  </si>
  <si>
    <t>953965111</t>
  </si>
  <si>
    <t>Kotvy chemické s vyvrtáním otvoru kotevní šrouby pro chemické kotvy, velikost M 6, délka 110 mm</t>
  </si>
  <si>
    <t>-1417445032</t>
  </si>
  <si>
    <t>985112123</t>
  </si>
  <si>
    <t>Odsekání degradovaného betonu líce kleneb a podhledů, tloušťky přes 30 do 50 mm</t>
  </si>
  <si>
    <t>-599369638</t>
  </si>
  <si>
    <t xml:space="preserve">Poznámka k souboru cen:_x000D_
1. V ceně -2111 až -2133 jsou započteny i náklady na odstranění degradovaného betonu ručním pneumatickým kladivem s dočištěním k obnažení betonářské výztuže a jejím ručním očištěním. </t>
  </si>
  <si>
    <t>"přizdívky a spádové klíny pilířů - dodatek" 87*0,3</t>
  </si>
  <si>
    <t>249381904</t>
  </si>
  <si>
    <t>"dodatek" 50</t>
  </si>
  <si>
    <t>2091726422</t>
  </si>
  <si>
    <t>-725321345</t>
  </si>
  <si>
    <t>985323112</t>
  </si>
  <si>
    <t>Spojovací můstek reprofilovaného betonu na cementové bázi, tloušťky 2 mm</t>
  </si>
  <si>
    <t>367204372</t>
  </si>
  <si>
    <t>985324221</t>
  </si>
  <si>
    <t>Ochranný nátěr betonu akrylátový dvojnásobný se stěrkou (OS-C)</t>
  </si>
  <si>
    <t>1211555031</t>
  </si>
  <si>
    <t>985324911.R</t>
  </si>
  <si>
    <t>Ochranný nátěr betonu Příplatek k cenám za práci ve výškách</t>
  </si>
  <si>
    <t>549230282</t>
  </si>
  <si>
    <t>985564211</t>
  </si>
  <si>
    <t>Kotvičky pro výztuž stříkaného betonu z betonářské oceli do chemické malty, hloubky kotvení do 200 mm, průměru do 6 mm</t>
  </si>
  <si>
    <t>610659428</t>
  </si>
  <si>
    <t xml:space="preserve">Poznámka k souboru cen:_x000D_
1. V cenách jsou započteny i náklady na: a) rozměření, vyvrtání otvoru a opotřebení vrtného materiálu, b) vyčištění otvoru, c) vyplnění otvorů maltou a osazení kotviček včetně jejich dodávky. </t>
  </si>
  <si>
    <t>985675111</t>
  </si>
  <si>
    <t>Bednění ztužujících věnců zřízení - vrchní části pilířů</t>
  </si>
  <si>
    <t>889860723</t>
  </si>
  <si>
    <t xml:space="preserve">Poznámka k souboru cen:_x000D_
1. V ceně jsou započteny i náklady očištění bednění. </t>
  </si>
  <si>
    <t>"dodatek - vrchní části pilířů" 87*0,5</t>
  </si>
  <si>
    <t>985675121</t>
  </si>
  <si>
    <t>Bednění ztužujících věnců odstranění - vrchní části polířů</t>
  </si>
  <si>
    <t>971486212</t>
  </si>
  <si>
    <t>-1526378752</t>
  </si>
  <si>
    <t>683949288</t>
  </si>
  <si>
    <t>"500m k deponii" 4*5,016</t>
  </si>
  <si>
    <t>-1086187399</t>
  </si>
  <si>
    <t>1134199237</t>
  </si>
  <si>
    <t>"skládka cca 5km" 4*5,016</t>
  </si>
  <si>
    <t>1163113137</t>
  </si>
  <si>
    <t>"asfaltové pásy" 5,02</t>
  </si>
  <si>
    <t>1114104791</t>
  </si>
  <si>
    <t>"krytina" 0,439</t>
  </si>
  <si>
    <t>-946459641</t>
  </si>
  <si>
    <t>Odstranění asfaltových pásů izolačních</t>
  </si>
  <si>
    <t>1104639587</t>
  </si>
  <si>
    <t>"2 vrstvy" 62,705*2</t>
  </si>
  <si>
    <t>764041421</t>
  </si>
  <si>
    <t>Dilatační lišta z titanzinkového předzvětralého plechu připojovací, včetně tmelení rš 100 mm</t>
  </si>
  <si>
    <t>-1140433148</t>
  </si>
  <si>
    <t>"S1" 4,3</t>
  </si>
  <si>
    <t>"S2" 17,7</t>
  </si>
  <si>
    <t>"S3,S4,S5" 3*6,1</t>
  </si>
  <si>
    <t>1799497903</t>
  </si>
  <si>
    <t>"S3,S4,S5" 3*(6,1*1,55)</t>
  </si>
  <si>
    <t>-1106611790</t>
  </si>
  <si>
    <t>Montáž pojistné paropropustné membrány kladené ve sklonu do 20° na bednění nebo tepelnou izolaci</t>
  </si>
  <si>
    <t>-1437929028</t>
  </si>
  <si>
    <t>"S1" 4,3*1,75</t>
  </si>
  <si>
    <t>"S2" 17,7*1,95</t>
  </si>
  <si>
    <t>"S3, S4, S5"  3*(6,1*1,9)</t>
  </si>
  <si>
    <t>-123842752</t>
  </si>
  <si>
    <t>76,81*1,1 'Přepočtené koeficientem množství</t>
  </si>
  <si>
    <t>-1169287004</t>
  </si>
  <si>
    <t>-62195459</t>
  </si>
  <si>
    <t>757517376</t>
  </si>
  <si>
    <t>-107527938</t>
  </si>
  <si>
    <t>SO 03 - Střechy vstupu a průchodu nad tělesem dráhy (V1.1, V1.2, V2.1, L1)</t>
  </si>
  <si>
    <t>375692823</t>
  </si>
  <si>
    <t>"V1.1, V2.1" 8,75*0,9*2+2,3*5,85+5,2*2,3</t>
  </si>
  <si>
    <t>"L1" 10,4*2,5</t>
  </si>
  <si>
    <t>"V1.2, V2.2" 8,75*0,9*2+2,3*5,85+5,2*2,3</t>
  </si>
  <si>
    <t>"rozsah 50%" 108,33/2</t>
  </si>
  <si>
    <t>-390179095</t>
  </si>
  <si>
    <t>-1695925075</t>
  </si>
  <si>
    <t>-1492790956</t>
  </si>
  <si>
    <t>1753061939</t>
  </si>
  <si>
    <t>567464984</t>
  </si>
  <si>
    <t>"500m k deponii" 4*5,146</t>
  </si>
  <si>
    <t>1615922945</t>
  </si>
  <si>
    <t>875503917</t>
  </si>
  <si>
    <t>"skládka cca 5km" 4*5,146</t>
  </si>
  <si>
    <t>804280732</t>
  </si>
  <si>
    <t>"otryskaný beton" 3,521</t>
  </si>
  <si>
    <t>-1287586722</t>
  </si>
  <si>
    <t>"asfaltové pásy" 0,867</t>
  </si>
  <si>
    <t>2120705550</t>
  </si>
  <si>
    <t>"krytina" 0,758</t>
  </si>
  <si>
    <t>1727740528</t>
  </si>
  <si>
    <t>1868245399</t>
  </si>
  <si>
    <t>"2 vrstvy" 108,33*2</t>
  </si>
  <si>
    <t>-1395011088</t>
  </si>
  <si>
    <t>"V1.1, V2.1" 2,9*2+2,3</t>
  </si>
  <si>
    <t>"V1.2, V2.2" 2,9*2+2,3</t>
  </si>
  <si>
    <t>-284060223</t>
  </si>
  <si>
    <t>"V1.1, V2.1" 2,3*5,3+8,75*0,9*2+5,85*2,3</t>
  </si>
  <si>
    <t>"V1.2, V2.2" 2,3*5,3+8,75*0,9*2+5,85*2,3</t>
  </si>
  <si>
    <t>236158848</t>
  </si>
  <si>
    <t>-730792910</t>
  </si>
  <si>
    <t>"V1.1, V2.1" 2,6*5,5+8,75*1,05*2+5,85*2,3</t>
  </si>
  <si>
    <t>"L1" 10,4*2,8</t>
  </si>
  <si>
    <t>"V1.2, V2.2" 2,6*5,5+8,75*1,05*2+5,85*2,3</t>
  </si>
  <si>
    <t>-653282088</t>
  </si>
  <si>
    <t>121,38*1,1 'Přepočtené koeficientem množství</t>
  </si>
  <si>
    <t>530247024</t>
  </si>
  <si>
    <t>-1626480680</t>
  </si>
  <si>
    <t>1177107248</t>
  </si>
  <si>
    <t>883807099</t>
  </si>
  <si>
    <t>04 - Vedlejší a ostatní náklady</t>
  </si>
  <si>
    <t xml:space="preserve">    VRN1 - Průzkumné, geodetické a projektové práce</t>
  </si>
  <si>
    <t xml:space="preserve">    VRN3 - Zařízení staveniště</t>
  </si>
  <si>
    <t>VRN1</t>
  </si>
  <si>
    <t>Průzkumné, geodetické a projektové práce</t>
  </si>
  <si>
    <t>011002000.</t>
  </si>
  <si>
    <t>Pasportizace objektů</t>
  </si>
  <si>
    <t>2054351730</t>
  </si>
  <si>
    <t>"VD Střekov" 1</t>
  </si>
  <si>
    <t>VRN3</t>
  </si>
  <si>
    <t>Zařízení staveniště</t>
  </si>
  <si>
    <t>034403000</t>
  </si>
  <si>
    <t>Zařízení staveniště zabezpečení staveniště dopravní značení na staveništi</t>
  </si>
  <si>
    <t>CS ÚRS 2017 01</t>
  </si>
  <si>
    <t>-1660409661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</si>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</sst>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4" fillId="0" borderId="0" xfId="0" applyNumberFormat="1" applyFont="1" applyAlignment="1"/>
    <xf numFmtId="166" fontId="33" fillId="0" borderId="16" xfId="0" applyNumberFormat="1" applyFont="1" applyBorder="1" applyAlignment="1"/>
    <xf numFmtId="166" fontId="33" fillId="0" borderId="17" xfId="0" applyNumberFormat="1" applyFont="1" applyBorder="1" applyAlignment="1"/>
    <xf numFmtId="4" fontId="34"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5"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37" fillId="0" borderId="28" xfId="0" applyFont="1" applyBorder="1" applyAlignment="1" applyProtection="1">
      <alignment horizontal="center" vertical="center"/>
      <protection locked="0"/>
    </xf>
    <xf numFmtId="49" fontId="37" fillId="0" borderId="28" xfId="0" applyNumberFormat="1" applyFont="1" applyBorder="1" applyAlignment="1" applyProtection="1">
      <alignment horizontal="left" vertical="center" wrapText="1"/>
      <protection locked="0"/>
    </xf>
    <xf numFmtId="0" fontId="37" fillId="0" borderId="28" xfId="0" applyFont="1" applyBorder="1" applyAlignment="1" applyProtection="1">
      <alignment horizontal="left" vertical="center" wrapText="1"/>
      <protection locked="0"/>
    </xf>
    <xf numFmtId="0" fontId="37" fillId="0" borderId="28" xfId="0" applyFont="1" applyBorder="1" applyAlignment="1" applyProtection="1">
      <alignment horizontal="center" vertical="center" wrapText="1"/>
      <protection locked="0"/>
    </xf>
    <xf numFmtId="167" fontId="37" fillId="0" borderId="28" xfId="0" applyNumberFormat="1" applyFont="1" applyBorder="1" applyAlignment="1" applyProtection="1">
      <alignment vertical="center"/>
      <protection locked="0"/>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protection locked="0"/>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41" fillId="0"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0" fillId="0" borderId="0" xfId="0"/>
    <xf numFmtId="0" fontId="0"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3"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2"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1" fillId="0" borderId="1"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40" fillId="0" borderId="34" xfId="0" applyFont="1" applyBorder="1" applyAlignment="1" applyProtection="1">
      <alignment horizontal="left" wrapText="1"/>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center" vertical="center"/>
      <protection locked="0"/>
    </xf>
    <xf numFmtId="0" fontId="40" fillId="0" borderId="34" xfId="0" applyFont="1" applyBorder="1" applyAlignment="1" applyProtection="1">
      <alignment horizontal="left"/>
      <protection locked="0"/>
    </xf>
    <xf numFmtId="0" fontId="41"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workbookViewId="0">
      <pane ySplit="1" topLeftCell="A109"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17" t="s">
        <v>8</v>
      </c>
      <c r="AS2" s="318"/>
      <c r="AT2" s="318"/>
      <c r="AU2" s="318"/>
      <c r="AV2" s="318"/>
      <c r="AW2" s="318"/>
      <c r="AX2" s="318"/>
      <c r="AY2" s="318"/>
      <c r="AZ2" s="318"/>
      <c r="BA2" s="318"/>
      <c r="BB2" s="318"/>
      <c r="BC2" s="318"/>
      <c r="BD2" s="318"/>
      <c r="BE2" s="318"/>
      <c r="BS2" s="24" t="s">
        <v>9</v>
      </c>
      <c r="BT2" s="24" t="s">
        <v>10</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9</v>
      </c>
      <c r="BT3" s="24" t="s">
        <v>11</v>
      </c>
    </row>
    <row r="4" spans="1:74" ht="36.950000000000003" customHeight="1">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spans="1:74" ht="14.45" customHeight="1">
      <c r="B5" s="28"/>
      <c r="C5" s="29"/>
      <c r="D5" s="34" t="s">
        <v>16</v>
      </c>
      <c r="E5" s="29"/>
      <c r="F5" s="29"/>
      <c r="G5" s="29"/>
      <c r="H5" s="29"/>
      <c r="I5" s="29"/>
      <c r="J5" s="29"/>
      <c r="K5" s="343" t="s">
        <v>17</v>
      </c>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29"/>
      <c r="AQ5" s="31"/>
      <c r="BE5" s="341" t="s">
        <v>18</v>
      </c>
      <c r="BS5" s="24" t="s">
        <v>9</v>
      </c>
    </row>
    <row r="6" spans="1:74" ht="36.950000000000003" customHeight="1">
      <c r="B6" s="28"/>
      <c r="C6" s="29"/>
      <c r="D6" s="36" t="s">
        <v>19</v>
      </c>
      <c r="E6" s="29"/>
      <c r="F6" s="29"/>
      <c r="G6" s="29"/>
      <c r="H6" s="29"/>
      <c r="I6" s="29"/>
      <c r="J6" s="29"/>
      <c r="K6" s="345" t="s">
        <v>20</v>
      </c>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29"/>
      <c r="AQ6" s="31"/>
      <c r="BE6" s="342"/>
      <c r="BS6" s="24" t="s">
        <v>9</v>
      </c>
    </row>
    <row r="7" spans="1:74" ht="14.45" customHeight="1">
      <c r="B7" s="28"/>
      <c r="C7" s="29"/>
      <c r="D7" s="37" t="s">
        <v>21</v>
      </c>
      <c r="E7" s="29"/>
      <c r="F7" s="29"/>
      <c r="G7" s="29"/>
      <c r="H7" s="29"/>
      <c r="I7" s="29"/>
      <c r="J7" s="29"/>
      <c r="K7" s="35" t="s">
        <v>5</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22</v>
      </c>
      <c r="AL7" s="29"/>
      <c r="AM7" s="29"/>
      <c r="AN7" s="35" t="s">
        <v>5</v>
      </c>
      <c r="AO7" s="29"/>
      <c r="AP7" s="29"/>
      <c r="AQ7" s="31"/>
      <c r="BE7" s="342"/>
      <c r="BS7" s="24" t="s">
        <v>9</v>
      </c>
    </row>
    <row r="8" spans="1:74" ht="14.45" customHeight="1">
      <c r="B8" s="28"/>
      <c r="C8" s="29"/>
      <c r="D8" s="37"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25</v>
      </c>
      <c r="AL8" s="29"/>
      <c r="AM8" s="29"/>
      <c r="AN8" s="38" t="s">
        <v>26</v>
      </c>
      <c r="AO8" s="29"/>
      <c r="AP8" s="29"/>
      <c r="AQ8" s="31"/>
      <c r="BE8" s="342"/>
      <c r="BS8" s="24" t="s">
        <v>9</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42"/>
      <c r="BS9" s="24" t="s">
        <v>9</v>
      </c>
    </row>
    <row r="10" spans="1:74" ht="14.45" customHeight="1">
      <c r="B10" s="28"/>
      <c r="C10" s="29"/>
      <c r="D10" s="37"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28</v>
      </c>
      <c r="AL10" s="29"/>
      <c r="AM10" s="29"/>
      <c r="AN10" s="35" t="s">
        <v>5</v>
      </c>
      <c r="AO10" s="29"/>
      <c r="AP10" s="29"/>
      <c r="AQ10" s="31"/>
      <c r="BE10" s="342"/>
      <c r="BS10" s="24" t="s">
        <v>9</v>
      </c>
    </row>
    <row r="11" spans="1:74" ht="18.399999999999999" customHeight="1">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30</v>
      </c>
      <c r="AL11" s="29"/>
      <c r="AM11" s="29"/>
      <c r="AN11" s="35" t="s">
        <v>5</v>
      </c>
      <c r="AO11" s="29"/>
      <c r="AP11" s="29"/>
      <c r="AQ11" s="31"/>
      <c r="BE11" s="342"/>
      <c r="BS11" s="24" t="s">
        <v>9</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42"/>
      <c r="BS12" s="24" t="s">
        <v>9</v>
      </c>
    </row>
    <row r="13" spans="1:74" ht="14.45" customHeight="1">
      <c r="B13" s="28"/>
      <c r="C13" s="29"/>
      <c r="D13" s="37" t="s">
        <v>31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28</v>
      </c>
      <c r="AL13" s="29"/>
      <c r="AM13" s="29"/>
      <c r="AN13" s="39" t="s">
        <v>32</v>
      </c>
      <c r="AO13" s="29"/>
      <c r="AP13" s="29"/>
      <c r="AQ13" s="31"/>
      <c r="BE13" s="342"/>
      <c r="BS13" s="24" t="s">
        <v>9</v>
      </c>
    </row>
    <row r="14" spans="1:74" ht="15">
      <c r="B14" s="28"/>
      <c r="C14" s="29"/>
      <c r="D14" s="29"/>
      <c r="E14" s="346" t="s">
        <v>32</v>
      </c>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7" t="s">
        <v>30</v>
      </c>
      <c r="AL14" s="29"/>
      <c r="AM14" s="29"/>
      <c r="AN14" s="39" t="s">
        <v>32</v>
      </c>
      <c r="AO14" s="29"/>
      <c r="AP14" s="29"/>
      <c r="AQ14" s="31"/>
      <c r="BE14" s="342"/>
      <c r="BS14" s="24" t="s">
        <v>9</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42"/>
      <c r="BS15" s="24" t="s">
        <v>6</v>
      </c>
    </row>
    <row r="16" spans="1:74" ht="14.45" customHeight="1">
      <c r="B16" s="28"/>
      <c r="C16" s="29"/>
      <c r="D16" s="37" t="s">
        <v>33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28</v>
      </c>
      <c r="AL16" s="29"/>
      <c r="AM16" s="29"/>
      <c r="AN16" s="35" t="s">
        <v>34</v>
      </c>
      <c r="AO16" s="29"/>
      <c r="AP16" s="29"/>
      <c r="AQ16" s="31"/>
      <c r="BE16" s="342"/>
      <c r="BS16" s="24" t="s">
        <v>6</v>
      </c>
    </row>
    <row r="17" spans="2:71" ht="18.399999999999999" customHeight="1">
      <c r="B17" s="28"/>
      <c r="C17" s="29"/>
      <c r="D17" s="29"/>
      <c r="E17" s="35" t="s">
        <v>35</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30</v>
      </c>
      <c r="AL17" s="29"/>
      <c r="AM17" s="29"/>
      <c r="AN17" s="35" t="s">
        <v>36</v>
      </c>
      <c r="AO17" s="29"/>
      <c r="AP17" s="29"/>
      <c r="AQ17" s="31"/>
      <c r="BE17" s="342"/>
      <c r="BS17" s="24" t="s">
        <v>37</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42"/>
      <c r="BS18" s="24" t="s">
        <v>9</v>
      </c>
    </row>
    <row r="19" spans="2:71" ht="14.45" customHeight="1">
      <c r="B19" s="28"/>
      <c r="C19" s="29"/>
      <c r="D19" s="37" t="s">
        <v>38</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42"/>
      <c r="BS19" s="24" t="s">
        <v>9</v>
      </c>
    </row>
    <row r="20" spans="2:71" ht="57" customHeight="1">
      <c r="B20" s="28"/>
      <c r="C20" s="29"/>
      <c r="D20" s="29"/>
      <c r="E20" s="348" t="s">
        <v>39</v>
      </c>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29"/>
      <c r="AP20" s="29"/>
      <c r="AQ20" s="31"/>
      <c r="BE20" s="342"/>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42"/>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42"/>
    </row>
    <row r="23" spans="2:71" s="1" customFormat="1" ht="25.9" customHeight="1">
      <c r="B23" s="41"/>
      <c r="C23" s="42"/>
      <c r="D23" s="43"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49">
        <f>ROUND(AG51,2)</f>
        <v>0</v>
      </c>
      <c r="AL23" s="350"/>
      <c r="AM23" s="350"/>
      <c r="AN23" s="350"/>
      <c r="AO23" s="350"/>
      <c r="AP23" s="42"/>
      <c r="AQ23" s="45"/>
      <c r="BE23" s="342"/>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42"/>
    </row>
    <row r="25" spans="2:71" s="1" customFormat="1">
      <c r="B25" s="41"/>
      <c r="C25" s="42"/>
      <c r="D25" s="42"/>
      <c r="E25" s="42"/>
      <c r="F25" s="42"/>
      <c r="G25" s="42"/>
      <c r="H25" s="42"/>
      <c r="I25" s="42"/>
      <c r="J25" s="42"/>
      <c r="K25" s="42"/>
      <c r="L25" s="351" t="s">
        <v>41</v>
      </c>
      <c r="M25" s="351"/>
      <c r="N25" s="351"/>
      <c r="O25" s="351"/>
      <c r="P25" s="42"/>
      <c r="Q25" s="42"/>
      <c r="R25" s="42"/>
      <c r="S25" s="42"/>
      <c r="T25" s="42"/>
      <c r="U25" s="42"/>
      <c r="V25" s="42"/>
      <c r="W25" s="351" t="s">
        <v>42</v>
      </c>
      <c r="X25" s="351"/>
      <c r="Y25" s="351"/>
      <c r="Z25" s="351"/>
      <c r="AA25" s="351"/>
      <c r="AB25" s="351"/>
      <c r="AC25" s="351"/>
      <c r="AD25" s="351"/>
      <c r="AE25" s="351"/>
      <c r="AF25" s="42"/>
      <c r="AG25" s="42"/>
      <c r="AH25" s="42"/>
      <c r="AI25" s="42"/>
      <c r="AJ25" s="42"/>
      <c r="AK25" s="351" t="s">
        <v>43</v>
      </c>
      <c r="AL25" s="351"/>
      <c r="AM25" s="351"/>
      <c r="AN25" s="351"/>
      <c r="AO25" s="351"/>
      <c r="AP25" s="42"/>
      <c r="AQ25" s="45"/>
      <c r="BE25" s="342"/>
    </row>
    <row r="26" spans="2:71" s="2" customFormat="1" ht="14.45" customHeight="1">
      <c r="B26" s="47"/>
      <c r="C26" s="48"/>
      <c r="D26" s="49" t="s">
        <v>44</v>
      </c>
      <c r="E26" s="48"/>
      <c r="F26" s="49" t="s">
        <v>45</v>
      </c>
      <c r="G26" s="48"/>
      <c r="H26" s="48"/>
      <c r="I26" s="48"/>
      <c r="J26" s="48"/>
      <c r="K26" s="48"/>
      <c r="L26" s="334">
        <v>0.21</v>
      </c>
      <c r="M26" s="335"/>
      <c r="N26" s="335"/>
      <c r="O26" s="335"/>
      <c r="P26" s="48"/>
      <c r="Q26" s="48"/>
      <c r="R26" s="48"/>
      <c r="S26" s="48"/>
      <c r="T26" s="48"/>
      <c r="U26" s="48"/>
      <c r="V26" s="48"/>
      <c r="W26" s="336">
        <f>ROUND(AZ51,2)</f>
        <v>0</v>
      </c>
      <c r="X26" s="335"/>
      <c r="Y26" s="335"/>
      <c r="Z26" s="335"/>
      <c r="AA26" s="335"/>
      <c r="AB26" s="335"/>
      <c r="AC26" s="335"/>
      <c r="AD26" s="335"/>
      <c r="AE26" s="335"/>
      <c r="AF26" s="48"/>
      <c r="AG26" s="48"/>
      <c r="AH26" s="48"/>
      <c r="AI26" s="48"/>
      <c r="AJ26" s="48"/>
      <c r="AK26" s="336">
        <f>ROUND(AV51,2)</f>
        <v>0</v>
      </c>
      <c r="AL26" s="335"/>
      <c r="AM26" s="335"/>
      <c r="AN26" s="335"/>
      <c r="AO26" s="335"/>
      <c r="AP26" s="48"/>
      <c r="AQ26" s="50"/>
      <c r="BE26" s="342"/>
    </row>
    <row r="27" spans="2:71" s="2" customFormat="1" ht="14.45" customHeight="1">
      <c r="B27" s="47"/>
      <c r="C27" s="48"/>
      <c r="D27" s="48"/>
      <c r="E27" s="48"/>
      <c r="F27" s="49" t="s">
        <v>46</v>
      </c>
      <c r="G27" s="48"/>
      <c r="H27" s="48"/>
      <c r="I27" s="48"/>
      <c r="J27" s="48"/>
      <c r="K27" s="48"/>
      <c r="L27" s="334">
        <v>0.15</v>
      </c>
      <c r="M27" s="335"/>
      <c r="N27" s="335"/>
      <c r="O27" s="335"/>
      <c r="P27" s="48"/>
      <c r="Q27" s="48"/>
      <c r="R27" s="48"/>
      <c r="S27" s="48"/>
      <c r="T27" s="48"/>
      <c r="U27" s="48"/>
      <c r="V27" s="48"/>
      <c r="W27" s="336">
        <f>ROUND(BA51,2)</f>
        <v>0</v>
      </c>
      <c r="X27" s="335"/>
      <c r="Y27" s="335"/>
      <c r="Z27" s="335"/>
      <c r="AA27" s="335"/>
      <c r="AB27" s="335"/>
      <c r="AC27" s="335"/>
      <c r="AD27" s="335"/>
      <c r="AE27" s="335"/>
      <c r="AF27" s="48"/>
      <c r="AG27" s="48"/>
      <c r="AH27" s="48"/>
      <c r="AI27" s="48"/>
      <c r="AJ27" s="48"/>
      <c r="AK27" s="336">
        <f>ROUND(AW51,2)</f>
        <v>0</v>
      </c>
      <c r="AL27" s="335"/>
      <c r="AM27" s="335"/>
      <c r="AN27" s="335"/>
      <c r="AO27" s="335"/>
      <c r="AP27" s="48"/>
      <c r="AQ27" s="50"/>
      <c r="BE27" s="342"/>
    </row>
    <row r="28" spans="2:71" s="2" customFormat="1" ht="14.45" hidden="1" customHeight="1">
      <c r="B28" s="47"/>
      <c r="C28" s="48"/>
      <c r="D28" s="48"/>
      <c r="E28" s="48"/>
      <c r="F28" s="49" t="s">
        <v>47</v>
      </c>
      <c r="G28" s="48"/>
      <c r="H28" s="48"/>
      <c r="I28" s="48"/>
      <c r="J28" s="48"/>
      <c r="K28" s="48"/>
      <c r="L28" s="334">
        <v>0.21</v>
      </c>
      <c r="M28" s="335"/>
      <c r="N28" s="335"/>
      <c r="O28" s="335"/>
      <c r="P28" s="48"/>
      <c r="Q28" s="48"/>
      <c r="R28" s="48"/>
      <c r="S28" s="48"/>
      <c r="T28" s="48"/>
      <c r="U28" s="48"/>
      <c r="V28" s="48"/>
      <c r="W28" s="336">
        <f>ROUND(BB51,2)</f>
        <v>0</v>
      </c>
      <c r="X28" s="335"/>
      <c r="Y28" s="335"/>
      <c r="Z28" s="335"/>
      <c r="AA28" s="335"/>
      <c r="AB28" s="335"/>
      <c r="AC28" s="335"/>
      <c r="AD28" s="335"/>
      <c r="AE28" s="335"/>
      <c r="AF28" s="48"/>
      <c r="AG28" s="48"/>
      <c r="AH28" s="48"/>
      <c r="AI28" s="48"/>
      <c r="AJ28" s="48"/>
      <c r="AK28" s="336">
        <v>0</v>
      </c>
      <c r="AL28" s="335"/>
      <c r="AM28" s="335"/>
      <c r="AN28" s="335"/>
      <c r="AO28" s="335"/>
      <c r="AP28" s="48"/>
      <c r="AQ28" s="50"/>
      <c r="BE28" s="342"/>
    </row>
    <row r="29" spans="2:71" s="2" customFormat="1" ht="14.45" hidden="1" customHeight="1">
      <c r="B29" s="47"/>
      <c r="C29" s="48"/>
      <c r="D29" s="48"/>
      <c r="E29" s="48"/>
      <c r="F29" s="49" t="s">
        <v>48</v>
      </c>
      <c r="G29" s="48"/>
      <c r="H29" s="48"/>
      <c r="I29" s="48"/>
      <c r="J29" s="48"/>
      <c r="K29" s="48"/>
      <c r="L29" s="334">
        <v>0.15</v>
      </c>
      <c r="M29" s="335"/>
      <c r="N29" s="335"/>
      <c r="O29" s="335"/>
      <c r="P29" s="48"/>
      <c r="Q29" s="48"/>
      <c r="R29" s="48"/>
      <c r="S29" s="48"/>
      <c r="T29" s="48"/>
      <c r="U29" s="48"/>
      <c r="V29" s="48"/>
      <c r="W29" s="336">
        <f>ROUND(BC51,2)</f>
        <v>0</v>
      </c>
      <c r="X29" s="335"/>
      <c r="Y29" s="335"/>
      <c r="Z29" s="335"/>
      <c r="AA29" s="335"/>
      <c r="AB29" s="335"/>
      <c r="AC29" s="335"/>
      <c r="AD29" s="335"/>
      <c r="AE29" s="335"/>
      <c r="AF29" s="48"/>
      <c r="AG29" s="48"/>
      <c r="AH29" s="48"/>
      <c r="AI29" s="48"/>
      <c r="AJ29" s="48"/>
      <c r="AK29" s="336">
        <v>0</v>
      </c>
      <c r="AL29" s="335"/>
      <c r="AM29" s="335"/>
      <c r="AN29" s="335"/>
      <c r="AO29" s="335"/>
      <c r="AP29" s="48"/>
      <c r="AQ29" s="50"/>
      <c r="BE29" s="342"/>
    </row>
    <row r="30" spans="2:71" s="2" customFormat="1" ht="14.45" hidden="1" customHeight="1">
      <c r="B30" s="47"/>
      <c r="C30" s="48"/>
      <c r="D30" s="48"/>
      <c r="E30" s="48"/>
      <c r="F30" s="49" t="s">
        <v>49</v>
      </c>
      <c r="G30" s="48"/>
      <c r="H30" s="48"/>
      <c r="I30" s="48"/>
      <c r="J30" s="48"/>
      <c r="K30" s="48"/>
      <c r="L30" s="334">
        <v>0</v>
      </c>
      <c r="M30" s="335"/>
      <c r="N30" s="335"/>
      <c r="O30" s="335"/>
      <c r="P30" s="48"/>
      <c r="Q30" s="48"/>
      <c r="R30" s="48"/>
      <c r="S30" s="48"/>
      <c r="T30" s="48"/>
      <c r="U30" s="48"/>
      <c r="V30" s="48"/>
      <c r="W30" s="336">
        <f>ROUND(BD51,2)</f>
        <v>0</v>
      </c>
      <c r="X30" s="335"/>
      <c r="Y30" s="335"/>
      <c r="Z30" s="335"/>
      <c r="AA30" s="335"/>
      <c r="AB30" s="335"/>
      <c r="AC30" s="335"/>
      <c r="AD30" s="335"/>
      <c r="AE30" s="335"/>
      <c r="AF30" s="48"/>
      <c r="AG30" s="48"/>
      <c r="AH30" s="48"/>
      <c r="AI30" s="48"/>
      <c r="AJ30" s="48"/>
      <c r="AK30" s="336">
        <v>0</v>
      </c>
      <c r="AL30" s="335"/>
      <c r="AM30" s="335"/>
      <c r="AN30" s="335"/>
      <c r="AO30" s="335"/>
      <c r="AP30" s="48"/>
      <c r="AQ30" s="50"/>
      <c r="BE30" s="342"/>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42"/>
    </row>
    <row r="32" spans="2:71" s="1" customFormat="1" ht="25.9" customHeight="1">
      <c r="B32" s="41"/>
      <c r="C32" s="51"/>
      <c r="D32" s="52" t="s">
        <v>50</v>
      </c>
      <c r="E32" s="53"/>
      <c r="F32" s="53"/>
      <c r="G32" s="53"/>
      <c r="H32" s="53"/>
      <c r="I32" s="53"/>
      <c r="J32" s="53"/>
      <c r="K32" s="53"/>
      <c r="L32" s="53"/>
      <c r="M32" s="53"/>
      <c r="N32" s="53"/>
      <c r="O32" s="53"/>
      <c r="P32" s="53"/>
      <c r="Q32" s="53"/>
      <c r="R32" s="53"/>
      <c r="S32" s="53"/>
      <c r="T32" s="54" t="s">
        <v>51</v>
      </c>
      <c r="U32" s="53"/>
      <c r="V32" s="53"/>
      <c r="W32" s="53"/>
      <c r="X32" s="337" t="s">
        <v>52</v>
      </c>
      <c r="Y32" s="338"/>
      <c r="Z32" s="338"/>
      <c r="AA32" s="338"/>
      <c r="AB32" s="338"/>
      <c r="AC32" s="53"/>
      <c r="AD32" s="53"/>
      <c r="AE32" s="53"/>
      <c r="AF32" s="53"/>
      <c r="AG32" s="53"/>
      <c r="AH32" s="53"/>
      <c r="AI32" s="53"/>
      <c r="AJ32" s="53"/>
      <c r="AK32" s="339">
        <f>SUM(AK23:AK30)</f>
        <v>0</v>
      </c>
      <c r="AL32" s="338"/>
      <c r="AM32" s="338"/>
      <c r="AN32" s="338"/>
      <c r="AO32" s="340"/>
      <c r="AP32" s="51"/>
      <c r="AQ32" s="55"/>
      <c r="BE32" s="342"/>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41"/>
    </row>
    <row r="39" spans="2:56" s="1" customFormat="1" ht="36.950000000000003" customHeight="1">
      <c r="B39" s="41"/>
      <c r="C39" s="61" t="s">
        <v>53</v>
      </c>
      <c r="AR39" s="41"/>
    </row>
    <row r="40" spans="2:56" s="1" customFormat="1" ht="6.95" customHeight="1">
      <c r="B40" s="41"/>
      <c r="AR40" s="41"/>
    </row>
    <row r="41" spans="2:56" s="3" customFormat="1" ht="14.45" customHeight="1">
      <c r="B41" s="62"/>
      <c r="C41" s="63" t="s">
        <v>16</v>
      </c>
      <c r="L41" s="3" t="str">
        <f>K5</f>
        <v>1080_01_18</v>
      </c>
      <c r="AR41" s="62"/>
    </row>
    <row r="42" spans="2:56" s="4" customFormat="1" ht="36.950000000000003" customHeight="1">
      <c r="B42" s="64"/>
      <c r="C42" s="65" t="s">
        <v>19</v>
      </c>
      <c r="L42" s="322" t="str">
        <f>K6</f>
        <v>VD Strekov_oprava strechy strojovny jezu</v>
      </c>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3"/>
      <c r="AL42" s="323"/>
      <c r="AM42" s="323"/>
      <c r="AN42" s="323"/>
      <c r="AO42" s="323"/>
      <c r="AR42" s="64"/>
    </row>
    <row r="43" spans="2:56" s="1" customFormat="1" ht="6.95" customHeight="1">
      <c r="B43" s="41"/>
      <c r="AR43" s="41"/>
    </row>
    <row r="44" spans="2:56" s="1" customFormat="1" ht="15">
      <c r="B44" s="41"/>
      <c r="C44" s="63" t="s">
        <v>23</v>
      </c>
      <c r="L44" s="66" t="str">
        <f>IF(K8="","",K8)</f>
        <v>Ústí nad Labem</v>
      </c>
      <c r="AI44" s="63" t="s">
        <v>25</v>
      </c>
      <c r="AM44" s="324" t="str">
        <f>IF(AN8= "","",AN8)</f>
        <v>12. 3. 2018</v>
      </c>
      <c r="AN44" s="324"/>
      <c r="AR44" s="41"/>
    </row>
    <row r="45" spans="2:56" s="1" customFormat="1" ht="6.95" customHeight="1">
      <c r="B45" s="41"/>
      <c r="AR45" s="41"/>
    </row>
    <row r="46" spans="2:56" s="1" customFormat="1" ht="15">
      <c r="B46" s="41"/>
      <c r="C46" s="63" t="s">
        <v>27</v>
      </c>
      <c r="L46" s="3" t="str">
        <f>IF(E11= "","",E11)</f>
        <v xml:space="preserve"> </v>
      </c>
      <c r="AI46" s="63" t="s">
        <v>33</v>
      </c>
      <c r="AM46" s="325" t="str">
        <f>IF(E17="","",E17)</f>
        <v>Severní stavební a.s.</v>
      </c>
      <c r="AN46" s="325"/>
      <c r="AO46" s="325"/>
      <c r="AP46" s="325"/>
      <c r="AR46" s="41"/>
      <c r="AS46" s="326" t="s">
        <v>54</v>
      </c>
      <c r="AT46" s="327"/>
      <c r="AU46" s="68"/>
      <c r="AV46" s="68"/>
      <c r="AW46" s="68"/>
      <c r="AX46" s="68"/>
      <c r="AY46" s="68"/>
      <c r="AZ46" s="68"/>
      <c r="BA46" s="68"/>
      <c r="BB46" s="68"/>
      <c r="BC46" s="68"/>
      <c r="BD46" s="69"/>
    </row>
    <row r="47" spans="2:56" s="1" customFormat="1" ht="15">
      <c r="B47" s="41"/>
      <c r="C47" s="63" t="s">
        <v>31</v>
      </c>
      <c r="L47" s="3" t="str">
        <f>IF(E14= "Vyplň údaj","",E14)</f>
        <v/>
      </c>
      <c r="AR47" s="41"/>
      <c r="AS47" s="328"/>
      <c r="AT47" s="329"/>
      <c r="AU47" s="42"/>
      <c r="AV47" s="42"/>
      <c r="AW47" s="42"/>
      <c r="AX47" s="42"/>
      <c r="AY47" s="42"/>
      <c r="AZ47" s="42"/>
      <c r="BA47" s="42"/>
      <c r="BB47" s="42"/>
      <c r="BC47" s="42"/>
      <c r="BD47" s="70"/>
    </row>
    <row r="48" spans="2:56" s="1" customFormat="1" ht="10.9" customHeight="1">
      <c r="B48" s="41"/>
      <c r="AR48" s="41"/>
      <c r="AS48" s="328"/>
      <c r="AT48" s="329"/>
      <c r="AU48" s="42"/>
      <c r="AV48" s="42"/>
      <c r="AW48" s="42"/>
      <c r="AX48" s="42"/>
      <c r="AY48" s="42"/>
      <c r="AZ48" s="42"/>
      <c r="BA48" s="42"/>
      <c r="BB48" s="42"/>
      <c r="BC48" s="42"/>
      <c r="BD48" s="70"/>
    </row>
    <row r="49" spans="1:91" s="1" customFormat="1" ht="29.25" customHeight="1">
      <c r="B49" s="41"/>
      <c r="C49" s="330" t="s">
        <v>55</v>
      </c>
      <c r="D49" s="331"/>
      <c r="E49" s="331"/>
      <c r="F49" s="331"/>
      <c r="G49" s="331"/>
      <c r="H49" s="71"/>
      <c r="I49" s="332" t="s">
        <v>56</v>
      </c>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3" t="s">
        <v>57</v>
      </c>
      <c r="AH49" s="331"/>
      <c r="AI49" s="331"/>
      <c r="AJ49" s="331"/>
      <c r="AK49" s="331"/>
      <c r="AL49" s="331"/>
      <c r="AM49" s="331"/>
      <c r="AN49" s="332" t="s">
        <v>58</v>
      </c>
      <c r="AO49" s="331"/>
      <c r="AP49" s="331"/>
      <c r="AQ49" s="72" t="s">
        <v>59</v>
      </c>
      <c r="AR49" s="41"/>
      <c r="AS49" s="73" t="s">
        <v>60</v>
      </c>
      <c r="AT49" s="74" t="s">
        <v>61</v>
      </c>
      <c r="AU49" s="74" t="s">
        <v>62</v>
      </c>
      <c r="AV49" s="74" t="s">
        <v>63</v>
      </c>
      <c r="AW49" s="74" t="s">
        <v>64</v>
      </c>
      <c r="AX49" s="74" t="s">
        <v>65</v>
      </c>
      <c r="AY49" s="74" t="s">
        <v>66</v>
      </c>
      <c r="AZ49" s="74" t="s">
        <v>67</v>
      </c>
      <c r="BA49" s="74" t="s">
        <v>68</v>
      </c>
      <c r="BB49" s="74" t="s">
        <v>69</v>
      </c>
      <c r="BC49" s="74" t="s">
        <v>70</v>
      </c>
      <c r="BD49" s="75" t="s">
        <v>71</v>
      </c>
    </row>
    <row r="50" spans="1:91" s="1" customFormat="1" ht="10.9" customHeight="1">
      <c r="B50" s="41"/>
      <c r="AR50" s="41"/>
      <c r="AS50" s="76"/>
      <c r="AT50" s="68"/>
      <c r="AU50" s="68"/>
      <c r="AV50" s="68"/>
      <c r="AW50" s="68"/>
      <c r="AX50" s="68"/>
      <c r="AY50" s="68"/>
      <c r="AZ50" s="68"/>
      <c r="BA50" s="68"/>
      <c r="BB50" s="68"/>
      <c r="BC50" s="68"/>
      <c r="BD50" s="69"/>
    </row>
    <row r="51" spans="1:91" s="4" customFormat="1" ht="32.450000000000003" customHeight="1">
      <c r="B51" s="64"/>
      <c r="C51" s="77" t="s">
        <v>72</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315">
        <f>ROUND(SUM(AG52:AG55),2)</f>
        <v>0</v>
      </c>
      <c r="AH51" s="315"/>
      <c r="AI51" s="315"/>
      <c r="AJ51" s="315"/>
      <c r="AK51" s="315"/>
      <c r="AL51" s="315"/>
      <c r="AM51" s="315"/>
      <c r="AN51" s="316">
        <f>SUM(AG51,AT51)</f>
        <v>0</v>
      </c>
      <c r="AO51" s="316"/>
      <c r="AP51" s="316"/>
      <c r="AQ51" s="79" t="s">
        <v>5</v>
      </c>
      <c r="AR51" s="64"/>
      <c r="AS51" s="80">
        <f>ROUND(SUM(AS52:AS55),2)</f>
        <v>0</v>
      </c>
      <c r="AT51" s="81">
        <f>ROUND(SUM(AV51:AW51),2)</f>
        <v>0</v>
      </c>
      <c r="AU51" s="82">
        <f>ROUND(SUM(AU52:AU55),5)</f>
        <v>0</v>
      </c>
      <c r="AV51" s="81">
        <f>ROUND(AZ51*L26,2)</f>
        <v>0</v>
      </c>
      <c r="AW51" s="81">
        <f>ROUND(BA51*L27,2)</f>
        <v>0</v>
      </c>
      <c r="AX51" s="81">
        <f>ROUND(BB51*L26,2)</f>
        <v>0</v>
      </c>
      <c r="AY51" s="81">
        <f>ROUND(BC51*L27,2)</f>
        <v>0</v>
      </c>
      <c r="AZ51" s="81">
        <f>ROUND(SUM(AZ52:AZ55),2)</f>
        <v>0</v>
      </c>
      <c r="BA51" s="81">
        <f>ROUND(SUM(BA52:BA55),2)</f>
        <v>0</v>
      </c>
      <c r="BB51" s="81">
        <f>ROUND(SUM(BB52:BB55),2)</f>
        <v>0</v>
      </c>
      <c r="BC51" s="81">
        <f>ROUND(SUM(BC52:BC55),2)</f>
        <v>0</v>
      </c>
      <c r="BD51" s="83">
        <f>ROUND(SUM(BD52:BD55),2)</f>
        <v>0</v>
      </c>
      <c r="BS51" s="65" t="s">
        <v>73</v>
      </c>
      <c r="BT51" s="65" t="s">
        <v>74</v>
      </c>
      <c r="BU51" s="84" t="s">
        <v>75</v>
      </c>
      <c r="BV51" s="65" t="s">
        <v>76</v>
      </c>
      <c r="BW51" s="65" t="s">
        <v>7</v>
      </c>
      <c r="BX51" s="65" t="s">
        <v>77</v>
      </c>
      <c r="CL51" s="65" t="s">
        <v>5</v>
      </c>
    </row>
    <row r="52" spans="1:91" s="5" customFormat="1" ht="31.5" customHeight="1">
      <c r="A52" s="85" t="s">
        <v>78</v>
      </c>
      <c r="B52" s="86"/>
      <c r="C52" s="87"/>
      <c r="D52" s="321" t="s">
        <v>79</v>
      </c>
      <c r="E52" s="321"/>
      <c r="F52" s="321"/>
      <c r="G52" s="321"/>
      <c r="H52" s="321"/>
      <c r="I52" s="88"/>
      <c r="J52" s="321" t="s">
        <v>80</v>
      </c>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19">
        <f>'SO 01 - Střechy na dřevěn...'!J27</f>
        <v>0</v>
      </c>
      <c r="AH52" s="320"/>
      <c r="AI52" s="320"/>
      <c r="AJ52" s="320"/>
      <c r="AK52" s="320"/>
      <c r="AL52" s="320"/>
      <c r="AM52" s="320"/>
      <c r="AN52" s="319">
        <f>SUM(AG52,AT52)</f>
        <v>0</v>
      </c>
      <c r="AO52" s="320"/>
      <c r="AP52" s="320"/>
      <c r="AQ52" s="89" t="s">
        <v>81</v>
      </c>
      <c r="AR52" s="86"/>
      <c r="AS52" s="90">
        <v>0</v>
      </c>
      <c r="AT52" s="91">
        <f>ROUND(SUM(AV52:AW52),2)</f>
        <v>0</v>
      </c>
      <c r="AU52" s="92">
        <f>'SO 01 - Střechy na dřevěn...'!P91</f>
        <v>0</v>
      </c>
      <c r="AV52" s="91">
        <f>'SO 01 - Střechy na dřevěn...'!J30</f>
        <v>0</v>
      </c>
      <c r="AW52" s="91">
        <f>'SO 01 - Střechy na dřevěn...'!J31</f>
        <v>0</v>
      </c>
      <c r="AX52" s="91">
        <f>'SO 01 - Střechy na dřevěn...'!J32</f>
        <v>0</v>
      </c>
      <c r="AY52" s="91">
        <f>'SO 01 - Střechy na dřevěn...'!J33</f>
        <v>0</v>
      </c>
      <c r="AZ52" s="91">
        <f>'SO 01 - Střechy na dřevěn...'!F30</f>
        <v>0</v>
      </c>
      <c r="BA52" s="91">
        <f>'SO 01 - Střechy na dřevěn...'!F31</f>
        <v>0</v>
      </c>
      <c r="BB52" s="91">
        <f>'SO 01 - Střechy na dřevěn...'!F32</f>
        <v>0</v>
      </c>
      <c r="BC52" s="91">
        <f>'SO 01 - Střechy na dřevěn...'!F33</f>
        <v>0</v>
      </c>
      <c r="BD52" s="93">
        <f>'SO 01 - Střechy na dřevěn...'!F34</f>
        <v>0</v>
      </c>
      <c r="BT52" s="94" t="s">
        <v>82</v>
      </c>
      <c r="BV52" s="94" t="s">
        <v>76</v>
      </c>
      <c r="BW52" s="94" t="s">
        <v>83</v>
      </c>
      <c r="BX52" s="94" t="s">
        <v>7</v>
      </c>
      <c r="CL52" s="94" t="s">
        <v>5</v>
      </c>
      <c r="CM52" s="94" t="s">
        <v>84</v>
      </c>
    </row>
    <row r="53" spans="1:91" s="5" customFormat="1" ht="31.5" customHeight="1">
      <c r="A53" s="85" t="s">
        <v>78</v>
      </c>
      <c r="B53" s="86"/>
      <c r="C53" s="87"/>
      <c r="D53" s="321" t="s">
        <v>85</v>
      </c>
      <c r="E53" s="321"/>
      <c r="F53" s="321"/>
      <c r="G53" s="321"/>
      <c r="H53" s="321"/>
      <c r="I53" s="88"/>
      <c r="J53" s="321" t="s">
        <v>86</v>
      </c>
      <c r="K53" s="321"/>
      <c r="L53" s="321"/>
      <c r="M53" s="321"/>
      <c r="N53" s="321"/>
      <c r="O53" s="321"/>
      <c r="P53" s="321"/>
      <c r="Q53" s="321"/>
      <c r="R53" s="321"/>
      <c r="S53" s="321"/>
      <c r="T53" s="321"/>
      <c r="U53" s="321"/>
      <c r="V53" s="321"/>
      <c r="W53" s="321"/>
      <c r="X53" s="321"/>
      <c r="Y53" s="321"/>
      <c r="Z53" s="321"/>
      <c r="AA53" s="321"/>
      <c r="AB53" s="321"/>
      <c r="AC53" s="321"/>
      <c r="AD53" s="321"/>
      <c r="AE53" s="321"/>
      <c r="AF53" s="321"/>
      <c r="AG53" s="319">
        <f>'SO 02 - Oplechování pilíř...'!J27</f>
        <v>0</v>
      </c>
      <c r="AH53" s="320"/>
      <c r="AI53" s="320"/>
      <c r="AJ53" s="320"/>
      <c r="AK53" s="320"/>
      <c r="AL53" s="320"/>
      <c r="AM53" s="320"/>
      <c r="AN53" s="319">
        <f>SUM(AG53,AT53)</f>
        <v>0</v>
      </c>
      <c r="AO53" s="320"/>
      <c r="AP53" s="320"/>
      <c r="AQ53" s="89" t="s">
        <v>81</v>
      </c>
      <c r="AR53" s="86"/>
      <c r="AS53" s="90">
        <v>0</v>
      </c>
      <c r="AT53" s="91">
        <f>ROUND(SUM(AV53:AW53),2)</f>
        <v>0</v>
      </c>
      <c r="AU53" s="92">
        <f>'SO 02 - Oplechování pilíř...'!P90</f>
        <v>0</v>
      </c>
      <c r="AV53" s="91">
        <f>'SO 02 - Oplechování pilíř...'!J30</f>
        <v>0</v>
      </c>
      <c r="AW53" s="91">
        <f>'SO 02 - Oplechování pilíř...'!J31</f>
        <v>0</v>
      </c>
      <c r="AX53" s="91">
        <f>'SO 02 - Oplechování pilíř...'!J32</f>
        <v>0</v>
      </c>
      <c r="AY53" s="91">
        <f>'SO 02 - Oplechování pilíř...'!J33</f>
        <v>0</v>
      </c>
      <c r="AZ53" s="91">
        <f>'SO 02 - Oplechování pilíř...'!F30</f>
        <v>0</v>
      </c>
      <c r="BA53" s="91">
        <f>'SO 02 - Oplechování pilíř...'!F31</f>
        <v>0</v>
      </c>
      <c r="BB53" s="91">
        <f>'SO 02 - Oplechování pilíř...'!F32</f>
        <v>0</v>
      </c>
      <c r="BC53" s="91">
        <f>'SO 02 - Oplechování pilíř...'!F33</f>
        <v>0</v>
      </c>
      <c r="BD53" s="93">
        <f>'SO 02 - Oplechování pilíř...'!F34</f>
        <v>0</v>
      </c>
      <c r="BT53" s="94" t="s">
        <v>82</v>
      </c>
      <c r="BV53" s="94" t="s">
        <v>76</v>
      </c>
      <c r="BW53" s="94" t="s">
        <v>87</v>
      </c>
      <c r="BX53" s="94" t="s">
        <v>7</v>
      </c>
      <c r="CL53" s="94" t="s">
        <v>5</v>
      </c>
      <c r="CM53" s="94" t="s">
        <v>84</v>
      </c>
    </row>
    <row r="54" spans="1:91" s="5" customFormat="1" ht="47.25" customHeight="1">
      <c r="A54" s="85" t="s">
        <v>78</v>
      </c>
      <c r="B54" s="86"/>
      <c r="C54" s="87"/>
      <c r="D54" s="321" t="s">
        <v>88</v>
      </c>
      <c r="E54" s="321"/>
      <c r="F54" s="321"/>
      <c r="G54" s="321"/>
      <c r="H54" s="321"/>
      <c r="I54" s="88"/>
      <c r="J54" s="321" t="s">
        <v>89</v>
      </c>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19">
        <f>'SO 03 - Střechy vstupu a ...'!J27</f>
        <v>0</v>
      </c>
      <c r="AH54" s="320"/>
      <c r="AI54" s="320"/>
      <c r="AJ54" s="320"/>
      <c r="AK54" s="320"/>
      <c r="AL54" s="320"/>
      <c r="AM54" s="320"/>
      <c r="AN54" s="319">
        <f>SUM(AG54,AT54)</f>
        <v>0</v>
      </c>
      <c r="AO54" s="320"/>
      <c r="AP54" s="320"/>
      <c r="AQ54" s="89" t="s">
        <v>81</v>
      </c>
      <c r="AR54" s="86"/>
      <c r="AS54" s="90">
        <v>0</v>
      </c>
      <c r="AT54" s="91">
        <f>ROUND(SUM(AV54:AW54),2)</f>
        <v>0</v>
      </c>
      <c r="AU54" s="92">
        <f>'SO 03 - Střechy vstupu a ...'!P89</f>
        <v>0</v>
      </c>
      <c r="AV54" s="91">
        <f>'SO 03 - Střechy vstupu a ...'!J30</f>
        <v>0</v>
      </c>
      <c r="AW54" s="91">
        <f>'SO 03 - Střechy vstupu a ...'!J31</f>
        <v>0</v>
      </c>
      <c r="AX54" s="91">
        <f>'SO 03 - Střechy vstupu a ...'!J32</f>
        <v>0</v>
      </c>
      <c r="AY54" s="91">
        <f>'SO 03 - Střechy vstupu a ...'!J33</f>
        <v>0</v>
      </c>
      <c r="AZ54" s="91">
        <f>'SO 03 - Střechy vstupu a ...'!F30</f>
        <v>0</v>
      </c>
      <c r="BA54" s="91">
        <f>'SO 03 - Střechy vstupu a ...'!F31</f>
        <v>0</v>
      </c>
      <c r="BB54" s="91">
        <f>'SO 03 - Střechy vstupu a ...'!F32</f>
        <v>0</v>
      </c>
      <c r="BC54" s="91">
        <f>'SO 03 - Střechy vstupu a ...'!F33</f>
        <v>0</v>
      </c>
      <c r="BD54" s="93">
        <f>'SO 03 - Střechy vstupu a ...'!F34</f>
        <v>0</v>
      </c>
      <c r="BT54" s="94" t="s">
        <v>82</v>
      </c>
      <c r="BV54" s="94" t="s">
        <v>76</v>
      </c>
      <c r="BW54" s="94" t="s">
        <v>90</v>
      </c>
      <c r="BX54" s="94" t="s">
        <v>7</v>
      </c>
      <c r="CL54" s="94" t="s">
        <v>5</v>
      </c>
      <c r="CM54" s="94" t="s">
        <v>84</v>
      </c>
    </row>
    <row r="55" spans="1:91" s="5" customFormat="1" ht="16.5" customHeight="1">
      <c r="A55" s="85" t="s">
        <v>78</v>
      </c>
      <c r="B55" s="86"/>
      <c r="C55" s="87"/>
      <c r="D55" s="321" t="s">
        <v>91</v>
      </c>
      <c r="E55" s="321"/>
      <c r="F55" s="321"/>
      <c r="G55" s="321"/>
      <c r="H55" s="321"/>
      <c r="I55" s="88"/>
      <c r="J55" s="321" t="s">
        <v>92</v>
      </c>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19">
        <f>'04 - Vedlejší a ostatní n...'!J27</f>
        <v>0</v>
      </c>
      <c r="AH55" s="320"/>
      <c r="AI55" s="320"/>
      <c r="AJ55" s="320"/>
      <c r="AK55" s="320"/>
      <c r="AL55" s="320"/>
      <c r="AM55" s="320"/>
      <c r="AN55" s="319">
        <f>SUM(AG55,AT55)</f>
        <v>0</v>
      </c>
      <c r="AO55" s="320"/>
      <c r="AP55" s="320"/>
      <c r="AQ55" s="89" t="s">
        <v>93</v>
      </c>
      <c r="AR55" s="86"/>
      <c r="AS55" s="95">
        <v>0</v>
      </c>
      <c r="AT55" s="96">
        <f>ROUND(SUM(AV55:AW55),2)</f>
        <v>0</v>
      </c>
      <c r="AU55" s="97">
        <f>'04 - Vedlejší a ostatní n...'!P79</f>
        <v>0</v>
      </c>
      <c r="AV55" s="96">
        <f>'04 - Vedlejší a ostatní n...'!J30</f>
        <v>0</v>
      </c>
      <c r="AW55" s="96">
        <f>'04 - Vedlejší a ostatní n...'!J31</f>
        <v>0</v>
      </c>
      <c r="AX55" s="96">
        <f>'04 - Vedlejší a ostatní n...'!J32</f>
        <v>0</v>
      </c>
      <c r="AY55" s="96">
        <f>'04 - Vedlejší a ostatní n...'!J33</f>
        <v>0</v>
      </c>
      <c r="AZ55" s="96">
        <f>'04 - Vedlejší a ostatní n...'!F30</f>
        <v>0</v>
      </c>
      <c r="BA55" s="96">
        <f>'04 - Vedlejší a ostatní n...'!F31</f>
        <v>0</v>
      </c>
      <c r="BB55" s="96">
        <f>'04 - Vedlejší a ostatní n...'!F32</f>
        <v>0</v>
      </c>
      <c r="BC55" s="96">
        <f>'04 - Vedlejší a ostatní n...'!F33</f>
        <v>0</v>
      </c>
      <c r="BD55" s="98">
        <f>'04 - Vedlejší a ostatní n...'!F34</f>
        <v>0</v>
      </c>
      <c r="BT55" s="94" t="s">
        <v>82</v>
      </c>
      <c r="BV55" s="94" t="s">
        <v>76</v>
      </c>
      <c r="BW55" s="94" t="s">
        <v>94</v>
      </c>
      <c r="BX55" s="94" t="s">
        <v>7</v>
      </c>
      <c r="CL55" s="94" t="s">
        <v>5</v>
      </c>
      <c r="CM55" s="94" t="s">
        <v>84</v>
      </c>
    </row>
    <row r="56" spans="1:91" s="1" customFormat="1" ht="30" customHeight="1">
      <c r="B56" s="41"/>
      <c r="AR56" s="41"/>
    </row>
    <row r="57" spans="1:91" s="1" customFormat="1" ht="6.95" customHeight="1">
      <c r="B57" s="56"/>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41"/>
    </row>
  </sheetData>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AG51:AM51"/>
    <mergeCell ref="AN51:AP51"/>
    <mergeCell ref="AR2:BE2"/>
    <mergeCell ref="AN54:AP54"/>
    <mergeCell ref="AG54:AM54"/>
    <mergeCell ref="AN52:AP52"/>
    <mergeCell ref="AG52:AM52"/>
    <mergeCell ref="L42:AO42"/>
    <mergeCell ref="AM44:AN44"/>
    <mergeCell ref="AM46:AP46"/>
    <mergeCell ref="AS46:AT48"/>
    <mergeCell ref="W28:AE28"/>
    <mergeCell ref="AK28:AO28"/>
    <mergeCell ref="L29:O29"/>
    <mergeCell ref="W29:AE29"/>
    <mergeCell ref="AK29:AO29"/>
  </mergeCells>
  <hyperlinks>
    <hyperlink ref="K1:S1" location="C2" display="1) Rekapitulace stavby"/>
    <hyperlink ref="W1:AI1" location="C51" display="2) Rekapitulace objektů stavby a soupisů prací"/>
    <hyperlink ref="A52" location="'SO 01 - Střechy na dřevěn...'!C2" display="/"/>
    <hyperlink ref="A53" location="'SO 02 - Oplechování pilíř...'!C2" display="/"/>
    <hyperlink ref="A54" location="'SO 03 - Střechy vstupu a ...'!C2" display="/"/>
    <hyperlink ref="A55" location="'04 - Vedlejší a ostatní n...'!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48"/>
  <sheetViews>
    <sheetView showGridLines="0" workbookViewId="0">
      <pane ySplit="1" topLeftCell="A224" activePane="bottomLeft" state="frozen"/>
      <selection pane="bottomLeft" activeCell="B238" sqref="B238:K249"/>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00"/>
      <c r="C1" s="100"/>
      <c r="D1" s="101" t="s">
        <v>1</v>
      </c>
      <c r="E1" s="100"/>
      <c r="F1" s="102" t="s">
        <v>95</v>
      </c>
      <c r="G1" s="356" t="s">
        <v>96</v>
      </c>
      <c r="H1" s="356"/>
      <c r="I1" s="103"/>
      <c r="J1" s="102" t="s">
        <v>97</v>
      </c>
      <c r="K1" s="101" t="s">
        <v>98</v>
      </c>
      <c r="L1" s="102" t="s">
        <v>99</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17" t="s">
        <v>8</v>
      </c>
      <c r="M2" s="318"/>
      <c r="N2" s="318"/>
      <c r="O2" s="318"/>
      <c r="P2" s="318"/>
      <c r="Q2" s="318"/>
      <c r="R2" s="318"/>
      <c r="S2" s="318"/>
      <c r="T2" s="318"/>
      <c r="U2" s="318"/>
      <c r="V2" s="318"/>
      <c r="AT2" s="24" t="s">
        <v>83</v>
      </c>
    </row>
    <row r="3" spans="1:70" ht="6.95" customHeight="1">
      <c r="B3" s="25"/>
      <c r="C3" s="26"/>
      <c r="D3" s="26"/>
      <c r="E3" s="26"/>
      <c r="F3" s="26"/>
      <c r="G3" s="26"/>
      <c r="H3" s="26"/>
      <c r="I3" s="104"/>
      <c r="J3" s="26"/>
      <c r="K3" s="27"/>
      <c r="AT3" s="24" t="s">
        <v>84</v>
      </c>
    </row>
    <row r="4" spans="1:70" ht="36.950000000000003" customHeight="1">
      <c r="B4" s="28"/>
      <c r="C4" s="29"/>
      <c r="D4" s="30" t="s">
        <v>100</v>
      </c>
      <c r="E4" s="29"/>
      <c r="F4" s="29"/>
      <c r="G4" s="29"/>
      <c r="H4" s="29"/>
      <c r="I4" s="105"/>
      <c r="J4" s="29"/>
      <c r="K4" s="31"/>
      <c r="M4" s="32" t="s">
        <v>13</v>
      </c>
      <c r="AT4" s="24" t="s">
        <v>6</v>
      </c>
    </row>
    <row r="5" spans="1:70" ht="6.95" customHeight="1">
      <c r="B5" s="28"/>
      <c r="C5" s="29"/>
      <c r="D5" s="29"/>
      <c r="E5" s="29"/>
      <c r="F5" s="29"/>
      <c r="G5" s="29"/>
      <c r="H5" s="29"/>
      <c r="I5" s="105"/>
      <c r="J5" s="29"/>
      <c r="K5" s="31"/>
    </row>
    <row r="6" spans="1:70" ht="15">
      <c r="B6" s="28"/>
      <c r="C6" s="29"/>
      <c r="D6" s="37" t="s">
        <v>19</v>
      </c>
      <c r="E6" s="29"/>
      <c r="F6" s="29"/>
      <c r="G6" s="29"/>
      <c r="H6" s="29"/>
      <c r="I6" s="105"/>
      <c r="J6" s="29"/>
      <c r="K6" s="31"/>
    </row>
    <row r="7" spans="1:70" ht="16.5" customHeight="1">
      <c r="B7" s="28"/>
      <c r="C7" s="29"/>
      <c r="D7" s="29"/>
      <c r="E7" s="357" t="str">
        <f>'Rekapitulace stavby'!K6</f>
        <v>VD Strekov_oprava strechy strojovny jezu</v>
      </c>
      <c r="F7" s="358"/>
      <c r="G7" s="358"/>
      <c r="H7" s="358"/>
      <c r="I7" s="105"/>
      <c r="J7" s="29"/>
      <c r="K7" s="31"/>
    </row>
    <row r="8" spans="1:70" s="1" customFormat="1" ht="15">
      <c r="B8" s="41"/>
      <c r="C8" s="42"/>
      <c r="D8" s="37" t="s">
        <v>101</v>
      </c>
      <c r="E8" s="42"/>
      <c r="F8" s="42"/>
      <c r="G8" s="42"/>
      <c r="H8" s="42"/>
      <c r="I8" s="106"/>
      <c r="J8" s="42"/>
      <c r="K8" s="45"/>
    </row>
    <row r="9" spans="1:70" s="1" customFormat="1" ht="36.950000000000003" customHeight="1">
      <c r="B9" s="41"/>
      <c r="C9" s="42"/>
      <c r="D9" s="42"/>
      <c r="E9" s="359" t="s">
        <v>102</v>
      </c>
      <c r="F9" s="360"/>
      <c r="G9" s="360"/>
      <c r="H9" s="360"/>
      <c r="I9" s="106"/>
      <c r="J9" s="42"/>
      <c r="K9" s="45"/>
    </row>
    <row r="10" spans="1:70" s="1" customFormat="1">
      <c r="B10" s="41"/>
      <c r="C10" s="42"/>
      <c r="D10" s="42"/>
      <c r="E10" s="42"/>
      <c r="F10" s="42"/>
      <c r="G10" s="42"/>
      <c r="H10" s="42"/>
      <c r="I10" s="106"/>
      <c r="J10" s="42"/>
      <c r="K10" s="45"/>
    </row>
    <row r="11" spans="1:70" s="1" customFormat="1" ht="14.45" customHeight="1">
      <c r="B11" s="41"/>
      <c r="C11" s="42"/>
      <c r="D11" s="37" t="s">
        <v>21</v>
      </c>
      <c r="E11" s="42"/>
      <c r="F11" s="35" t="s">
        <v>5</v>
      </c>
      <c r="G11" s="42"/>
      <c r="H11" s="42"/>
      <c r="I11" s="107" t="s">
        <v>22</v>
      </c>
      <c r="J11" s="35" t="s">
        <v>5</v>
      </c>
      <c r="K11" s="45"/>
    </row>
    <row r="12" spans="1:70" s="1" customFormat="1" ht="14.45" customHeight="1">
      <c r="B12" s="41"/>
      <c r="C12" s="42"/>
      <c r="D12" s="37" t="s">
        <v>23</v>
      </c>
      <c r="E12" s="42"/>
      <c r="F12" s="35" t="s">
        <v>24</v>
      </c>
      <c r="G12" s="42"/>
      <c r="H12" s="42"/>
      <c r="I12" s="107" t="s">
        <v>25</v>
      </c>
      <c r="J12" s="108" t="str">
        <f>'Rekapitulace stavby'!AN8</f>
        <v>12. 3. 2018</v>
      </c>
      <c r="K12" s="45"/>
    </row>
    <row r="13" spans="1:70" s="1" customFormat="1" ht="10.9" customHeight="1">
      <c r="B13" s="41"/>
      <c r="C13" s="42"/>
      <c r="D13" s="42"/>
      <c r="E13" s="42"/>
      <c r="F13" s="42"/>
      <c r="G13" s="42"/>
      <c r="H13" s="42"/>
      <c r="I13" s="106"/>
      <c r="J13" s="42"/>
      <c r="K13" s="45"/>
    </row>
    <row r="14" spans="1:70" s="1" customFormat="1" ht="14.45" customHeight="1">
      <c r="B14" s="41"/>
      <c r="C14" s="42"/>
      <c r="D14" s="37" t="s">
        <v>27</v>
      </c>
      <c r="E14" s="42"/>
      <c r="F14" s="42"/>
      <c r="G14" s="42"/>
      <c r="H14" s="42"/>
      <c r="I14" s="107" t="s">
        <v>28</v>
      </c>
      <c r="J14" s="35" t="str">
        <f>IF('Rekapitulace stavby'!AN10="","",'Rekapitulace stavby'!AN10)</f>
        <v/>
      </c>
      <c r="K14" s="45"/>
    </row>
    <row r="15" spans="1:70" s="1" customFormat="1" ht="18" customHeight="1">
      <c r="B15" s="41"/>
      <c r="C15" s="42"/>
      <c r="D15" s="42"/>
      <c r="E15" s="35" t="str">
        <f>IF('Rekapitulace stavby'!E11="","",'Rekapitulace stavby'!E11)</f>
        <v xml:space="preserve"> </v>
      </c>
      <c r="F15" s="42"/>
      <c r="G15" s="42"/>
      <c r="H15" s="42"/>
      <c r="I15" s="107" t="s">
        <v>30</v>
      </c>
      <c r="J15" s="35" t="str">
        <f>IF('Rekapitulace stavby'!AN11="","",'Rekapitulace stavby'!AN11)</f>
        <v/>
      </c>
      <c r="K15" s="45"/>
    </row>
    <row r="16" spans="1:70" s="1" customFormat="1" ht="6.95" customHeight="1">
      <c r="B16" s="41"/>
      <c r="C16" s="42"/>
      <c r="D16" s="42"/>
      <c r="E16" s="42"/>
      <c r="F16" s="42"/>
      <c r="G16" s="42"/>
      <c r="H16" s="42"/>
      <c r="I16" s="106"/>
      <c r="J16" s="42"/>
      <c r="K16" s="45"/>
    </row>
    <row r="17" spans="2:11" s="1" customFormat="1" ht="14.45" customHeight="1">
      <c r="B17" s="41"/>
      <c r="C17" s="42"/>
      <c r="D17" s="37" t="s">
        <v>31</v>
      </c>
      <c r="E17" s="42"/>
      <c r="F17" s="42"/>
      <c r="G17" s="42"/>
      <c r="H17" s="42"/>
      <c r="I17" s="107" t="s">
        <v>28</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7" t="s">
        <v>30</v>
      </c>
      <c r="J18" s="35" t="str">
        <f>IF('Rekapitulace stavby'!AN14="Vyplň údaj","",IF('Rekapitulace stavby'!AN14="","",'Rekapitulace stavby'!AN14))</f>
        <v/>
      </c>
      <c r="K18" s="45"/>
    </row>
    <row r="19" spans="2:11" s="1" customFormat="1" ht="6.95" customHeight="1">
      <c r="B19" s="41"/>
      <c r="C19" s="42"/>
      <c r="D19" s="42"/>
      <c r="E19" s="42"/>
      <c r="F19" s="42"/>
      <c r="G19" s="42"/>
      <c r="H19" s="42"/>
      <c r="I19" s="106"/>
      <c r="J19" s="42"/>
      <c r="K19" s="45"/>
    </row>
    <row r="20" spans="2:11" s="1" customFormat="1" ht="14.45" customHeight="1">
      <c r="B20" s="41"/>
      <c r="C20" s="42"/>
      <c r="D20" s="37" t="s">
        <v>33</v>
      </c>
      <c r="E20" s="42"/>
      <c r="F20" s="42"/>
      <c r="G20" s="42"/>
      <c r="H20" s="42"/>
      <c r="I20" s="107" t="s">
        <v>28</v>
      </c>
      <c r="J20" s="35" t="s">
        <v>34</v>
      </c>
      <c r="K20" s="45"/>
    </row>
    <row r="21" spans="2:11" s="1" customFormat="1" ht="18" customHeight="1">
      <c r="B21" s="41"/>
      <c r="C21" s="42"/>
      <c r="D21" s="42"/>
      <c r="E21" s="35" t="s">
        <v>35</v>
      </c>
      <c r="F21" s="42"/>
      <c r="G21" s="42"/>
      <c r="H21" s="42"/>
      <c r="I21" s="107" t="s">
        <v>30</v>
      </c>
      <c r="J21" s="35" t="s">
        <v>36</v>
      </c>
      <c r="K21" s="45"/>
    </row>
    <row r="22" spans="2:11" s="1" customFormat="1" ht="6.95" customHeight="1">
      <c r="B22" s="41"/>
      <c r="C22" s="42"/>
      <c r="D22" s="42"/>
      <c r="E22" s="42"/>
      <c r="F22" s="42"/>
      <c r="G22" s="42"/>
      <c r="H22" s="42"/>
      <c r="I22" s="106"/>
      <c r="J22" s="42"/>
      <c r="K22" s="45"/>
    </row>
    <row r="23" spans="2:11" s="1" customFormat="1" ht="14.45" customHeight="1">
      <c r="B23" s="41"/>
      <c r="C23" s="42"/>
      <c r="D23" s="37" t="s">
        <v>38</v>
      </c>
      <c r="E23" s="42"/>
      <c r="F23" s="42"/>
      <c r="G23" s="42"/>
      <c r="H23" s="42"/>
      <c r="I23" s="106"/>
      <c r="J23" s="42"/>
      <c r="K23" s="45"/>
    </row>
    <row r="24" spans="2:11" s="6" customFormat="1" ht="71.25" customHeight="1">
      <c r="B24" s="109"/>
      <c r="C24" s="110"/>
      <c r="D24" s="110"/>
      <c r="E24" s="348" t="s">
        <v>39</v>
      </c>
      <c r="F24" s="348"/>
      <c r="G24" s="348"/>
      <c r="H24" s="348"/>
      <c r="I24" s="111"/>
      <c r="J24" s="110"/>
      <c r="K24" s="112"/>
    </row>
    <row r="25" spans="2:11" s="1" customFormat="1" ht="6.95" customHeight="1">
      <c r="B25" s="41"/>
      <c r="C25" s="42"/>
      <c r="D25" s="42"/>
      <c r="E25" s="42"/>
      <c r="F25" s="42"/>
      <c r="G25" s="42"/>
      <c r="H25" s="42"/>
      <c r="I25" s="106"/>
      <c r="J25" s="42"/>
      <c r="K25" s="45"/>
    </row>
    <row r="26" spans="2:11" s="1" customFormat="1" ht="6.95" customHeight="1">
      <c r="B26" s="41"/>
      <c r="C26" s="42"/>
      <c r="D26" s="68"/>
      <c r="E26" s="68"/>
      <c r="F26" s="68"/>
      <c r="G26" s="68"/>
      <c r="H26" s="68"/>
      <c r="I26" s="113"/>
      <c r="J26" s="68"/>
      <c r="K26" s="114"/>
    </row>
    <row r="27" spans="2:11" s="1" customFormat="1" ht="25.35" customHeight="1">
      <c r="B27" s="41"/>
      <c r="C27" s="42"/>
      <c r="D27" s="115" t="s">
        <v>40</v>
      </c>
      <c r="E27" s="42"/>
      <c r="F27" s="42"/>
      <c r="G27" s="42"/>
      <c r="H27" s="42"/>
      <c r="I27" s="106"/>
      <c r="J27" s="116">
        <f>ROUND(J91,2)</f>
        <v>0</v>
      </c>
      <c r="K27" s="45"/>
    </row>
    <row r="28" spans="2:11" s="1" customFormat="1" ht="6.95" customHeight="1">
      <c r="B28" s="41"/>
      <c r="C28" s="42"/>
      <c r="D28" s="68"/>
      <c r="E28" s="68"/>
      <c r="F28" s="68"/>
      <c r="G28" s="68"/>
      <c r="H28" s="68"/>
      <c r="I28" s="113"/>
      <c r="J28" s="68"/>
      <c r="K28" s="114"/>
    </row>
    <row r="29" spans="2:11" s="1" customFormat="1" ht="14.45" customHeight="1">
      <c r="B29" s="41"/>
      <c r="C29" s="42"/>
      <c r="D29" s="42"/>
      <c r="E29" s="42"/>
      <c r="F29" s="46" t="s">
        <v>42</v>
      </c>
      <c r="G29" s="42"/>
      <c r="H29" s="42"/>
      <c r="I29" s="117" t="s">
        <v>41</v>
      </c>
      <c r="J29" s="46" t="s">
        <v>43</v>
      </c>
      <c r="K29" s="45"/>
    </row>
    <row r="30" spans="2:11" s="1" customFormat="1" ht="14.45" customHeight="1">
      <c r="B30" s="41"/>
      <c r="C30" s="42"/>
      <c r="D30" s="49" t="s">
        <v>44</v>
      </c>
      <c r="E30" s="49" t="s">
        <v>45</v>
      </c>
      <c r="F30" s="118">
        <f>ROUND(SUM(BE91:BE247), 2)</f>
        <v>0</v>
      </c>
      <c r="G30" s="42"/>
      <c r="H30" s="42"/>
      <c r="I30" s="119">
        <v>0.21</v>
      </c>
      <c r="J30" s="118">
        <f>ROUND(ROUND((SUM(BE91:BE247)), 2)*I30, 2)</f>
        <v>0</v>
      </c>
      <c r="K30" s="45"/>
    </row>
    <row r="31" spans="2:11" s="1" customFormat="1" ht="14.45" customHeight="1">
      <c r="B31" s="41"/>
      <c r="C31" s="42"/>
      <c r="D31" s="42"/>
      <c r="E31" s="49" t="s">
        <v>46</v>
      </c>
      <c r="F31" s="118">
        <f>ROUND(SUM(BF91:BF247), 2)</f>
        <v>0</v>
      </c>
      <c r="G31" s="42"/>
      <c r="H31" s="42"/>
      <c r="I31" s="119">
        <v>0.15</v>
      </c>
      <c r="J31" s="118">
        <f>ROUND(ROUND((SUM(BF91:BF247)), 2)*I31, 2)</f>
        <v>0</v>
      </c>
      <c r="K31" s="45"/>
    </row>
    <row r="32" spans="2:11" s="1" customFormat="1" ht="14.45" hidden="1" customHeight="1">
      <c r="B32" s="41"/>
      <c r="C32" s="42"/>
      <c r="D32" s="42"/>
      <c r="E32" s="49" t="s">
        <v>47</v>
      </c>
      <c r="F32" s="118">
        <f>ROUND(SUM(BG91:BG247), 2)</f>
        <v>0</v>
      </c>
      <c r="G32" s="42"/>
      <c r="H32" s="42"/>
      <c r="I32" s="119">
        <v>0.21</v>
      </c>
      <c r="J32" s="118">
        <v>0</v>
      </c>
      <c r="K32" s="45"/>
    </row>
    <row r="33" spans="2:11" s="1" customFormat="1" ht="14.45" hidden="1" customHeight="1">
      <c r="B33" s="41"/>
      <c r="C33" s="42"/>
      <c r="D33" s="42"/>
      <c r="E33" s="49" t="s">
        <v>48</v>
      </c>
      <c r="F33" s="118">
        <f>ROUND(SUM(BH91:BH247), 2)</f>
        <v>0</v>
      </c>
      <c r="G33" s="42"/>
      <c r="H33" s="42"/>
      <c r="I33" s="119">
        <v>0.15</v>
      </c>
      <c r="J33" s="118">
        <v>0</v>
      </c>
      <c r="K33" s="45"/>
    </row>
    <row r="34" spans="2:11" s="1" customFormat="1" ht="14.45" hidden="1" customHeight="1">
      <c r="B34" s="41"/>
      <c r="C34" s="42"/>
      <c r="D34" s="42"/>
      <c r="E34" s="49" t="s">
        <v>49</v>
      </c>
      <c r="F34" s="118">
        <f>ROUND(SUM(BI91:BI247), 2)</f>
        <v>0</v>
      </c>
      <c r="G34" s="42"/>
      <c r="H34" s="42"/>
      <c r="I34" s="119">
        <v>0</v>
      </c>
      <c r="J34" s="118">
        <v>0</v>
      </c>
      <c r="K34" s="45"/>
    </row>
    <row r="35" spans="2:11" s="1" customFormat="1" ht="6.95" customHeight="1">
      <c r="B35" s="41"/>
      <c r="C35" s="42"/>
      <c r="D35" s="42"/>
      <c r="E35" s="42"/>
      <c r="F35" s="42"/>
      <c r="G35" s="42"/>
      <c r="H35" s="42"/>
      <c r="I35" s="106"/>
      <c r="J35" s="42"/>
      <c r="K35" s="45"/>
    </row>
    <row r="36" spans="2:11" s="1" customFormat="1" ht="25.35" customHeight="1">
      <c r="B36" s="41"/>
      <c r="C36" s="120"/>
      <c r="D36" s="121" t="s">
        <v>50</v>
      </c>
      <c r="E36" s="71"/>
      <c r="F36" s="71"/>
      <c r="G36" s="122" t="s">
        <v>51</v>
      </c>
      <c r="H36" s="123" t="s">
        <v>52</v>
      </c>
      <c r="I36" s="124"/>
      <c r="J36" s="125">
        <f>SUM(J27:J34)</f>
        <v>0</v>
      </c>
      <c r="K36" s="126"/>
    </row>
    <row r="37" spans="2:11" s="1" customFormat="1" ht="14.45" customHeight="1">
      <c r="B37" s="56"/>
      <c r="C37" s="57"/>
      <c r="D37" s="57"/>
      <c r="E37" s="57"/>
      <c r="F37" s="57"/>
      <c r="G37" s="57"/>
      <c r="H37" s="57"/>
      <c r="I37" s="127"/>
      <c r="J37" s="57"/>
      <c r="K37" s="58"/>
    </row>
    <row r="41" spans="2:11" s="1" customFormat="1" ht="6.95" customHeight="1">
      <c r="B41" s="59"/>
      <c r="C41" s="60"/>
      <c r="D41" s="60"/>
      <c r="E41" s="60"/>
      <c r="F41" s="60"/>
      <c r="G41" s="60"/>
      <c r="H41" s="60"/>
      <c r="I41" s="128"/>
      <c r="J41" s="60"/>
      <c r="K41" s="129"/>
    </row>
    <row r="42" spans="2:11" s="1" customFormat="1" ht="36.950000000000003" customHeight="1">
      <c r="B42" s="41"/>
      <c r="C42" s="30" t="s">
        <v>103</v>
      </c>
      <c r="D42" s="42"/>
      <c r="E42" s="42"/>
      <c r="F42" s="42"/>
      <c r="G42" s="42"/>
      <c r="H42" s="42"/>
      <c r="I42" s="106"/>
      <c r="J42" s="42"/>
      <c r="K42" s="45"/>
    </row>
    <row r="43" spans="2:11" s="1" customFormat="1" ht="6.95" customHeight="1">
      <c r="B43" s="41"/>
      <c r="C43" s="42"/>
      <c r="D43" s="42"/>
      <c r="E43" s="42"/>
      <c r="F43" s="42"/>
      <c r="G43" s="42"/>
      <c r="H43" s="42"/>
      <c r="I43" s="106"/>
      <c r="J43" s="42"/>
      <c r="K43" s="45"/>
    </row>
    <row r="44" spans="2:11" s="1" customFormat="1" ht="14.45" customHeight="1">
      <c r="B44" s="41"/>
      <c r="C44" s="37" t="s">
        <v>19</v>
      </c>
      <c r="D44" s="42"/>
      <c r="E44" s="42"/>
      <c r="F44" s="42"/>
      <c r="G44" s="42"/>
      <c r="H44" s="42"/>
      <c r="I44" s="106"/>
      <c r="J44" s="42"/>
      <c r="K44" s="45"/>
    </row>
    <row r="45" spans="2:11" s="1" customFormat="1" ht="16.5" customHeight="1">
      <c r="B45" s="41"/>
      <c r="C45" s="42"/>
      <c r="D45" s="42"/>
      <c r="E45" s="357" t="str">
        <f>E7</f>
        <v>VD Strekov_oprava strechy strojovny jezu</v>
      </c>
      <c r="F45" s="358"/>
      <c r="G45" s="358"/>
      <c r="H45" s="358"/>
      <c r="I45" s="106"/>
      <c r="J45" s="42"/>
      <c r="K45" s="45"/>
    </row>
    <row r="46" spans="2:11" s="1" customFormat="1" ht="14.45" customHeight="1">
      <c r="B46" s="41"/>
      <c r="C46" s="37" t="s">
        <v>101</v>
      </c>
      <c r="D46" s="42"/>
      <c r="E46" s="42"/>
      <c r="F46" s="42"/>
      <c r="G46" s="42"/>
      <c r="H46" s="42"/>
      <c r="I46" s="106"/>
      <c r="J46" s="42"/>
      <c r="K46" s="45"/>
    </row>
    <row r="47" spans="2:11" s="1" customFormat="1" ht="17.25" customHeight="1">
      <c r="B47" s="41"/>
      <c r="C47" s="42"/>
      <c r="D47" s="42"/>
      <c r="E47" s="359" t="str">
        <f>E9</f>
        <v>SO 01 - Střechy na dřevěném bednění a parapety (S6, SS, P1, P2)</v>
      </c>
      <c r="F47" s="360"/>
      <c r="G47" s="360"/>
      <c r="H47" s="360"/>
      <c r="I47" s="106"/>
      <c r="J47" s="42"/>
      <c r="K47" s="45"/>
    </row>
    <row r="48" spans="2:11" s="1" customFormat="1" ht="6.95" customHeight="1">
      <c r="B48" s="41"/>
      <c r="C48" s="42"/>
      <c r="D48" s="42"/>
      <c r="E48" s="42"/>
      <c r="F48" s="42"/>
      <c r="G48" s="42"/>
      <c r="H48" s="42"/>
      <c r="I48" s="106"/>
      <c r="J48" s="42"/>
      <c r="K48" s="45"/>
    </row>
    <row r="49" spans="2:47" s="1" customFormat="1" ht="18" customHeight="1">
      <c r="B49" s="41"/>
      <c r="C49" s="37" t="s">
        <v>23</v>
      </c>
      <c r="D49" s="42"/>
      <c r="E49" s="42"/>
      <c r="F49" s="35" t="str">
        <f>F12</f>
        <v>Ústí nad Labem</v>
      </c>
      <c r="G49" s="42"/>
      <c r="H49" s="42"/>
      <c r="I49" s="107" t="s">
        <v>25</v>
      </c>
      <c r="J49" s="108" t="str">
        <f>IF(J12="","",J12)</f>
        <v>12. 3. 2018</v>
      </c>
      <c r="K49" s="45"/>
    </row>
    <row r="50" spans="2:47" s="1" customFormat="1" ht="6.95" customHeight="1">
      <c r="B50" s="41"/>
      <c r="C50" s="42"/>
      <c r="D50" s="42"/>
      <c r="E50" s="42"/>
      <c r="F50" s="42"/>
      <c r="G50" s="42"/>
      <c r="H50" s="42"/>
      <c r="I50" s="106"/>
      <c r="J50" s="42"/>
      <c r="K50" s="45"/>
    </row>
    <row r="51" spans="2:47" s="1" customFormat="1" ht="15">
      <c r="B51" s="41"/>
      <c r="C51" s="37" t="s">
        <v>27</v>
      </c>
      <c r="D51" s="42"/>
      <c r="E51" s="42"/>
      <c r="F51" s="35" t="str">
        <f>E15</f>
        <v xml:space="preserve"> </v>
      </c>
      <c r="G51" s="42"/>
      <c r="H51" s="42"/>
      <c r="I51" s="107" t="s">
        <v>33</v>
      </c>
      <c r="J51" s="348" t="str">
        <f>E21</f>
        <v>Severní stavební a.s.</v>
      </c>
      <c r="K51" s="45"/>
    </row>
    <row r="52" spans="2:47" s="1" customFormat="1" ht="14.45" customHeight="1">
      <c r="B52" s="41"/>
      <c r="C52" s="37" t="s">
        <v>31</v>
      </c>
      <c r="D52" s="42"/>
      <c r="E52" s="42"/>
      <c r="F52" s="35" t="str">
        <f>IF(E18="","",E18)</f>
        <v/>
      </c>
      <c r="G52" s="42"/>
      <c r="H52" s="42"/>
      <c r="I52" s="106"/>
      <c r="J52" s="352"/>
      <c r="K52" s="45"/>
    </row>
    <row r="53" spans="2:47" s="1" customFormat="1" ht="10.35" customHeight="1">
      <c r="B53" s="41"/>
      <c r="C53" s="42"/>
      <c r="D53" s="42"/>
      <c r="E53" s="42"/>
      <c r="F53" s="42"/>
      <c r="G53" s="42"/>
      <c r="H53" s="42"/>
      <c r="I53" s="106"/>
      <c r="J53" s="42"/>
      <c r="K53" s="45"/>
    </row>
    <row r="54" spans="2:47" s="1" customFormat="1" ht="29.25" customHeight="1">
      <c r="B54" s="41"/>
      <c r="C54" s="130" t="s">
        <v>104</v>
      </c>
      <c r="D54" s="120"/>
      <c r="E54" s="120"/>
      <c r="F54" s="120"/>
      <c r="G54" s="120"/>
      <c r="H54" s="120"/>
      <c r="I54" s="131"/>
      <c r="J54" s="132" t="s">
        <v>105</v>
      </c>
      <c r="K54" s="133"/>
    </row>
    <row r="55" spans="2:47" s="1" customFormat="1" ht="10.35" customHeight="1">
      <c r="B55" s="41"/>
      <c r="C55" s="42"/>
      <c r="D55" s="42"/>
      <c r="E55" s="42"/>
      <c r="F55" s="42"/>
      <c r="G55" s="42"/>
      <c r="H55" s="42"/>
      <c r="I55" s="106"/>
      <c r="J55" s="42"/>
      <c r="K55" s="45"/>
    </row>
    <row r="56" spans="2:47" s="1" customFormat="1" ht="29.25" customHeight="1">
      <c r="B56" s="41"/>
      <c r="C56" s="134" t="s">
        <v>106</v>
      </c>
      <c r="D56" s="42"/>
      <c r="E56" s="42"/>
      <c r="F56" s="42"/>
      <c r="G56" s="42"/>
      <c r="H56" s="42"/>
      <c r="I56" s="106"/>
      <c r="J56" s="116">
        <f>J91</f>
        <v>0</v>
      </c>
      <c r="K56" s="45"/>
      <c r="AU56" s="24" t="s">
        <v>107</v>
      </c>
    </row>
    <row r="57" spans="2:47" s="7" customFormat="1" ht="24.95" customHeight="1">
      <c r="B57" s="135"/>
      <c r="C57" s="136"/>
      <c r="D57" s="137" t="s">
        <v>108</v>
      </c>
      <c r="E57" s="138"/>
      <c r="F57" s="138"/>
      <c r="G57" s="138"/>
      <c r="H57" s="138"/>
      <c r="I57" s="139"/>
      <c r="J57" s="140">
        <f>J92</f>
        <v>0</v>
      </c>
      <c r="K57" s="141"/>
    </row>
    <row r="58" spans="2:47" s="8" customFormat="1" ht="19.899999999999999" customHeight="1">
      <c r="B58" s="142"/>
      <c r="C58" s="143"/>
      <c r="D58" s="144" t="s">
        <v>109</v>
      </c>
      <c r="E58" s="145"/>
      <c r="F58" s="145"/>
      <c r="G58" s="145"/>
      <c r="H58" s="145"/>
      <c r="I58" s="146"/>
      <c r="J58" s="147">
        <f>J93</f>
        <v>0</v>
      </c>
      <c r="K58" s="148"/>
    </row>
    <row r="59" spans="2:47" s="8" customFormat="1" ht="19.899999999999999" customHeight="1">
      <c r="B59" s="142"/>
      <c r="C59" s="143"/>
      <c r="D59" s="144" t="s">
        <v>110</v>
      </c>
      <c r="E59" s="145"/>
      <c r="F59" s="145"/>
      <c r="G59" s="145"/>
      <c r="H59" s="145"/>
      <c r="I59" s="146"/>
      <c r="J59" s="147">
        <f>J98</f>
        <v>0</v>
      </c>
      <c r="K59" s="148"/>
    </row>
    <row r="60" spans="2:47" s="8" customFormat="1" ht="19.899999999999999" customHeight="1">
      <c r="B60" s="142"/>
      <c r="C60" s="143"/>
      <c r="D60" s="144" t="s">
        <v>111</v>
      </c>
      <c r="E60" s="145"/>
      <c r="F60" s="145"/>
      <c r="G60" s="145"/>
      <c r="H60" s="145"/>
      <c r="I60" s="146"/>
      <c r="J60" s="147">
        <f>J117</f>
        <v>0</v>
      </c>
      <c r="K60" s="148"/>
    </row>
    <row r="61" spans="2:47" s="8" customFormat="1" ht="19.899999999999999" customHeight="1">
      <c r="B61" s="142"/>
      <c r="C61" s="143"/>
      <c r="D61" s="144" t="s">
        <v>112</v>
      </c>
      <c r="E61" s="145"/>
      <c r="F61" s="145"/>
      <c r="G61" s="145"/>
      <c r="H61" s="145"/>
      <c r="I61" s="146"/>
      <c r="J61" s="147">
        <f>J140</f>
        <v>0</v>
      </c>
      <c r="K61" s="148"/>
    </row>
    <row r="62" spans="2:47" s="7" customFormat="1" ht="24.95" customHeight="1">
      <c r="B62" s="135"/>
      <c r="C62" s="136"/>
      <c r="D62" s="137" t="s">
        <v>113</v>
      </c>
      <c r="E62" s="138"/>
      <c r="F62" s="138"/>
      <c r="G62" s="138"/>
      <c r="H62" s="138"/>
      <c r="I62" s="139"/>
      <c r="J62" s="140">
        <f>J143</f>
        <v>0</v>
      </c>
      <c r="K62" s="141"/>
    </row>
    <row r="63" spans="2:47" s="8" customFormat="1" ht="19.899999999999999" customHeight="1">
      <c r="B63" s="142"/>
      <c r="C63" s="143"/>
      <c r="D63" s="144" t="s">
        <v>114</v>
      </c>
      <c r="E63" s="145"/>
      <c r="F63" s="145"/>
      <c r="G63" s="145"/>
      <c r="H63" s="145"/>
      <c r="I63" s="146"/>
      <c r="J63" s="147">
        <f>J144</f>
        <v>0</v>
      </c>
      <c r="K63" s="148"/>
    </row>
    <row r="64" spans="2:47" s="8" customFormat="1" ht="19.899999999999999" customHeight="1">
      <c r="B64" s="142"/>
      <c r="C64" s="143"/>
      <c r="D64" s="144" t="s">
        <v>115</v>
      </c>
      <c r="E64" s="145"/>
      <c r="F64" s="145"/>
      <c r="G64" s="145"/>
      <c r="H64" s="145"/>
      <c r="I64" s="146"/>
      <c r="J64" s="147">
        <f>J154</f>
        <v>0</v>
      </c>
      <c r="K64" s="148"/>
    </row>
    <row r="65" spans="2:12" s="8" customFormat="1" ht="19.899999999999999" customHeight="1">
      <c r="B65" s="142"/>
      <c r="C65" s="143"/>
      <c r="D65" s="144" t="s">
        <v>116</v>
      </c>
      <c r="E65" s="145"/>
      <c r="F65" s="145"/>
      <c r="G65" s="145"/>
      <c r="H65" s="145"/>
      <c r="I65" s="146"/>
      <c r="J65" s="147">
        <f>J173</f>
        <v>0</v>
      </c>
      <c r="K65" s="148"/>
    </row>
    <row r="66" spans="2:12" s="8" customFormat="1" ht="19.899999999999999" customHeight="1">
      <c r="B66" s="142"/>
      <c r="C66" s="143"/>
      <c r="D66" s="144" t="s">
        <v>117</v>
      </c>
      <c r="E66" s="145"/>
      <c r="F66" s="145"/>
      <c r="G66" s="145"/>
      <c r="H66" s="145"/>
      <c r="I66" s="146"/>
      <c r="J66" s="147">
        <f>J194</f>
        <v>0</v>
      </c>
      <c r="K66" s="148"/>
    </row>
    <row r="67" spans="2:12" s="8" customFormat="1" ht="19.899999999999999" customHeight="1">
      <c r="B67" s="142"/>
      <c r="C67" s="143"/>
      <c r="D67" s="144" t="s">
        <v>118</v>
      </c>
      <c r="E67" s="145"/>
      <c r="F67" s="145"/>
      <c r="G67" s="145"/>
      <c r="H67" s="145"/>
      <c r="I67" s="146"/>
      <c r="J67" s="147">
        <f>J207</f>
        <v>0</v>
      </c>
      <c r="K67" s="148"/>
    </row>
    <row r="68" spans="2:12" s="8" customFormat="1" ht="19.899999999999999" customHeight="1">
      <c r="B68" s="142"/>
      <c r="C68" s="143"/>
      <c r="D68" s="144" t="s">
        <v>119</v>
      </c>
      <c r="E68" s="145"/>
      <c r="F68" s="145"/>
      <c r="G68" s="145"/>
      <c r="H68" s="145"/>
      <c r="I68" s="146"/>
      <c r="J68" s="147">
        <f>J214</f>
        <v>0</v>
      </c>
      <c r="K68" s="148"/>
    </row>
    <row r="69" spans="2:12" s="7" customFormat="1" ht="24.95" customHeight="1">
      <c r="B69" s="135"/>
      <c r="C69" s="136"/>
      <c r="D69" s="137" t="s">
        <v>120</v>
      </c>
      <c r="E69" s="138"/>
      <c r="F69" s="138"/>
      <c r="G69" s="138"/>
      <c r="H69" s="138"/>
      <c r="I69" s="139"/>
      <c r="J69" s="140">
        <f>J238</f>
        <v>0</v>
      </c>
      <c r="K69" s="141"/>
    </row>
    <row r="70" spans="2:12" s="8" customFormat="1" ht="19.899999999999999" customHeight="1">
      <c r="B70" s="142"/>
      <c r="C70" s="143"/>
      <c r="D70" s="144" t="s">
        <v>121</v>
      </c>
      <c r="E70" s="145"/>
      <c r="F70" s="145"/>
      <c r="G70" s="145"/>
      <c r="H70" s="145"/>
      <c r="I70" s="146"/>
      <c r="J70" s="147">
        <f>J239</f>
        <v>0</v>
      </c>
      <c r="K70" s="148"/>
    </row>
    <row r="71" spans="2:12" s="8" customFormat="1" ht="19.899999999999999" customHeight="1">
      <c r="B71" s="142"/>
      <c r="C71" s="143"/>
      <c r="D71" s="144" t="s">
        <v>122</v>
      </c>
      <c r="E71" s="145"/>
      <c r="F71" s="145"/>
      <c r="G71" s="145"/>
      <c r="H71" s="145"/>
      <c r="I71" s="146"/>
      <c r="J71" s="147">
        <f>J245</f>
        <v>0</v>
      </c>
      <c r="K71" s="148"/>
    </row>
    <row r="72" spans="2:12" s="1" customFormat="1" ht="21.75" customHeight="1">
      <c r="B72" s="41"/>
      <c r="C72" s="42"/>
      <c r="D72" s="42"/>
      <c r="E72" s="42"/>
      <c r="F72" s="42"/>
      <c r="G72" s="42"/>
      <c r="H72" s="42"/>
      <c r="I72" s="106"/>
      <c r="J72" s="42"/>
      <c r="K72" s="45"/>
    </row>
    <row r="73" spans="2:12" s="1" customFormat="1" ht="6.95" customHeight="1">
      <c r="B73" s="56"/>
      <c r="C73" s="57"/>
      <c r="D73" s="57"/>
      <c r="E73" s="57"/>
      <c r="F73" s="57"/>
      <c r="G73" s="57"/>
      <c r="H73" s="57"/>
      <c r="I73" s="127"/>
      <c r="J73" s="57"/>
      <c r="K73" s="58"/>
    </row>
    <row r="77" spans="2:12" s="1" customFormat="1" ht="6.95" customHeight="1">
      <c r="B77" s="59"/>
      <c r="C77" s="60"/>
      <c r="D77" s="60"/>
      <c r="E77" s="60"/>
      <c r="F77" s="60"/>
      <c r="G77" s="60"/>
      <c r="H77" s="60"/>
      <c r="I77" s="128"/>
      <c r="J77" s="60"/>
      <c r="K77" s="60"/>
      <c r="L77" s="41"/>
    </row>
    <row r="78" spans="2:12" s="1" customFormat="1" ht="36.950000000000003" customHeight="1">
      <c r="B78" s="41"/>
      <c r="C78" s="61" t="s">
        <v>123</v>
      </c>
      <c r="L78" s="41"/>
    </row>
    <row r="79" spans="2:12" s="1" customFormat="1" ht="6.95" customHeight="1">
      <c r="B79" s="41"/>
      <c r="L79" s="41"/>
    </row>
    <row r="80" spans="2:12" s="1" customFormat="1" ht="14.45" customHeight="1">
      <c r="B80" s="41"/>
      <c r="C80" s="63" t="s">
        <v>19</v>
      </c>
      <c r="L80" s="41"/>
    </row>
    <row r="81" spans="2:65" s="1" customFormat="1" ht="16.5" customHeight="1">
      <c r="B81" s="41"/>
      <c r="E81" s="353" t="str">
        <f>E7</f>
        <v>VD Strekov_oprava strechy strojovny jezu</v>
      </c>
      <c r="F81" s="354"/>
      <c r="G81" s="354"/>
      <c r="H81" s="354"/>
      <c r="L81" s="41"/>
    </row>
    <row r="82" spans="2:65" s="1" customFormat="1" ht="14.45" customHeight="1">
      <c r="B82" s="41"/>
      <c r="C82" s="63" t="s">
        <v>101</v>
      </c>
      <c r="L82" s="41"/>
    </row>
    <row r="83" spans="2:65" s="1" customFormat="1" ht="17.25" customHeight="1">
      <c r="B83" s="41"/>
      <c r="E83" s="322" t="str">
        <f>E9</f>
        <v>SO 01 - Střechy na dřevěném bednění a parapety (S6, SS, P1, P2)</v>
      </c>
      <c r="F83" s="355"/>
      <c r="G83" s="355"/>
      <c r="H83" s="355"/>
      <c r="L83" s="41"/>
    </row>
    <row r="84" spans="2:65" s="1" customFormat="1" ht="6.95" customHeight="1">
      <c r="B84" s="41"/>
      <c r="L84" s="41"/>
    </row>
    <row r="85" spans="2:65" s="1" customFormat="1" ht="18" customHeight="1">
      <c r="B85" s="41"/>
      <c r="C85" s="63" t="s">
        <v>23</v>
      </c>
      <c r="F85" s="149" t="str">
        <f>F12</f>
        <v>Ústí nad Labem</v>
      </c>
      <c r="I85" s="150" t="s">
        <v>25</v>
      </c>
      <c r="J85" s="67" t="str">
        <f>IF(J12="","",J12)</f>
        <v>12. 3. 2018</v>
      </c>
      <c r="L85" s="41"/>
    </row>
    <row r="86" spans="2:65" s="1" customFormat="1" ht="6.95" customHeight="1">
      <c r="B86" s="41"/>
      <c r="L86" s="41"/>
    </row>
    <row r="87" spans="2:65" s="1" customFormat="1" ht="15">
      <c r="B87" s="41"/>
      <c r="C87" s="63" t="s">
        <v>27</v>
      </c>
      <c r="F87" s="149" t="str">
        <f>E15</f>
        <v xml:space="preserve"> </v>
      </c>
      <c r="I87" s="150" t="s">
        <v>33</v>
      </c>
      <c r="J87" s="149" t="str">
        <f>E21</f>
        <v>Severní stavební a.s.</v>
      </c>
      <c r="L87" s="41"/>
    </row>
    <row r="88" spans="2:65" s="1" customFormat="1" ht="14.45" customHeight="1">
      <c r="B88" s="41"/>
      <c r="C88" s="63" t="s">
        <v>31</v>
      </c>
      <c r="F88" s="149" t="str">
        <f>IF(E18="","",E18)</f>
        <v/>
      </c>
      <c r="L88" s="41"/>
    </row>
    <row r="89" spans="2:65" s="1" customFormat="1" ht="10.35" customHeight="1">
      <c r="B89" s="41"/>
      <c r="L89" s="41"/>
    </row>
    <row r="90" spans="2:65" s="9" customFormat="1" ht="29.25" customHeight="1">
      <c r="B90" s="151"/>
      <c r="C90" s="152" t="s">
        <v>124</v>
      </c>
      <c r="D90" s="153" t="s">
        <v>59</v>
      </c>
      <c r="E90" s="153" t="s">
        <v>55</v>
      </c>
      <c r="F90" s="153" t="s">
        <v>125</v>
      </c>
      <c r="G90" s="153" t="s">
        <v>126</v>
      </c>
      <c r="H90" s="153" t="s">
        <v>127</v>
      </c>
      <c r="I90" s="154" t="s">
        <v>128</v>
      </c>
      <c r="J90" s="153" t="s">
        <v>105</v>
      </c>
      <c r="K90" s="155" t="s">
        <v>129</v>
      </c>
      <c r="L90" s="151"/>
      <c r="M90" s="73" t="s">
        <v>130</v>
      </c>
      <c r="N90" s="74" t="s">
        <v>44</v>
      </c>
      <c r="O90" s="74" t="s">
        <v>131</v>
      </c>
      <c r="P90" s="74" t="s">
        <v>132</v>
      </c>
      <c r="Q90" s="74" t="s">
        <v>133</v>
      </c>
      <c r="R90" s="74" t="s">
        <v>134</v>
      </c>
      <c r="S90" s="74" t="s">
        <v>135</v>
      </c>
      <c r="T90" s="75" t="s">
        <v>136</v>
      </c>
    </row>
    <row r="91" spans="2:65" s="1" customFormat="1" ht="29.25" customHeight="1">
      <c r="B91" s="41"/>
      <c r="C91" s="77" t="s">
        <v>106</v>
      </c>
      <c r="J91" s="156">
        <f>BK91</f>
        <v>0</v>
      </c>
      <c r="L91" s="41"/>
      <c r="M91" s="76"/>
      <c r="N91" s="68"/>
      <c r="O91" s="68"/>
      <c r="P91" s="157">
        <f>P92+P143+P238</f>
        <v>0</v>
      </c>
      <c r="Q91" s="68"/>
      <c r="R91" s="157">
        <f>R92+R143+R238</f>
        <v>17.530174980000002</v>
      </c>
      <c r="S91" s="68"/>
      <c r="T91" s="158">
        <f>T92+T143+T238</f>
        <v>24.233647499999996</v>
      </c>
      <c r="AT91" s="24" t="s">
        <v>73</v>
      </c>
      <c r="AU91" s="24" t="s">
        <v>107</v>
      </c>
      <c r="BK91" s="159">
        <f>BK92+BK143+BK238</f>
        <v>0</v>
      </c>
    </row>
    <row r="92" spans="2:65" s="10" customFormat="1" ht="37.35" customHeight="1">
      <c r="B92" s="160"/>
      <c r="D92" s="161" t="s">
        <v>73</v>
      </c>
      <c r="E92" s="162" t="s">
        <v>137</v>
      </c>
      <c r="F92" s="162" t="s">
        <v>138</v>
      </c>
      <c r="I92" s="163"/>
      <c r="J92" s="164">
        <f>BK92</f>
        <v>0</v>
      </c>
      <c r="L92" s="160"/>
      <c r="M92" s="165"/>
      <c r="N92" s="166"/>
      <c r="O92" s="166"/>
      <c r="P92" s="167">
        <f>P93+P98+P117+P140</f>
        <v>0</v>
      </c>
      <c r="Q92" s="166"/>
      <c r="R92" s="167">
        <f>R93+R98+R117+R140</f>
        <v>0.28393750000000001</v>
      </c>
      <c r="S92" s="166"/>
      <c r="T92" s="168">
        <f>T93+T98+T117+T140</f>
        <v>0.13409500000000002</v>
      </c>
      <c r="AR92" s="161" t="s">
        <v>82</v>
      </c>
      <c r="AT92" s="169" t="s">
        <v>73</v>
      </c>
      <c r="AU92" s="169" t="s">
        <v>74</v>
      </c>
      <c r="AY92" s="161" t="s">
        <v>139</v>
      </c>
      <c r="BK92" s="170">
        <f>BK93+BK98+BK117+BK140</f>
        <v>0</v>
      </c>
    </row>
    <row r="93" spans="2:65" s="10" customFormat="1" ht="19.899999999999999" customHeight="1">
      <c r="B93" s="160"/>
      <c r="D93" s="161" t="s">
        <v>73</v>
      </c>
      <c r="E93" s="171" t="s">
        <v>140</v>
      </c>
      <c r="F93" s="171" t="s">
        <v>141</v>
      </c>
      <c r="I93" s="163"/>
      <c r="J93" s="172">
        <f>BK93</f>
        <v>0</v>
      </c>
      <c r="L93" s="160"/>
      <c r="M93" s="165"/>
      <c r="N93" s="166"/>
      <c r="O93" s="166"/>
      <c r="P93" s="167">
        <f>SUM(P94:P97)</f>
        <v>0</v>
      </c>
      <c r="Q93" s="166"/>
      <c r="R93" s="167">
        <f>SUM(R94:R97)</f>
        <v>0.28393750000000001</v>
      </c>
      <c r="S93" s="166"/>
      <c r="T93" s="168">
        <f>SUM(T94:T97)</f>
        <v>0</v>
      </c>
      <c r="AR93" s="161" t="s">
        <v>82</v>
      </c>
      <c r="AT93" s="169" t="s">
        <v>73</v>
      </c>
      <c r="AU93" s="169" t="s">
        <v>82</v>
      </c>
      <c r="AY93" s="161" t="s">
        <v>139</v>
      </c>
      <c r="BK93" s="170">
        <f>SUM(BK94:BK97)</f>
        <v>0</v>
      </c>
    </row>
    <row r="94" spans="2:65" s="1" customFormat="1" ht="25.5" customHeight="1">
      <c r="B94" s="173"/>
      <c r="C94" s="174" t="s">
        <v>82</v>
      </c>
      <c r="D94" s="174" t="s">
        <v>142</v>
      </c>
      <c r="E94" s="175" t="s">
        <v>143</v>
      </c>
      <c r="F94" s="176" t="s">
        <v>144</v>
      </c>
      <c r="G94" s="177" t="s">
        <v>145</v>
      </c>
      <c r="H94" s="178">
        <v>13.75</v>
      </c>
      <c r="I94" s="179"/>
      <c r="J94" s="180">
        <f>ROUND(I94*H94,2)</f>
        <v>0</v>
      </c>
      <c r="K94" s="176" t="s">
        <v>146</v>
      </c>
      <c r="L94" s="41"/>
      <c r="M94" s="181" t="s">
        <v>5</v>
      </c>
      <c r="N94" s="182" t="s">
        <v>45</v>
      </c>
      <c r="O94" s="42"/>
      <c r="P94" s="183">
        <f>O94*H94</f>
        <v>0</v>
      </c>
      <c r="Q94" s="183">
        <v>2.0650000000000002E-2</v>
      </c>
      <c r="R94" s="183">
        <f>Q94*H94</f>
        <v>0.28393750000000001</v>
      </c>
      <c r="S94" s="183">
        <v>0</v>
      </c>
      <c r="T94" s="184">
        <f>S94*H94</f>
        <v>0</v>
      </c>
      <c r="AR94" s="24" t="s">
        <v>147</v>
      </c>
      <c r="AT94" s="24" t="s">
        <v>142</v>
      </c>
      <c r="AU94" s="24" t="s">
        <v>84</v>
      </c>
      <c r="AY94" s="24" t="s">
        <v>139</v>
      </c>
      <c r="BE94" s="185">
        <f>IF(N94="základní",J94,0)</f>
        <v>0</v>
      </c>
      <c r="BF94" s="185">
        <f>IF(N94="snížená",J94,0)</f>
        <v>0</v>
      </c>
      <c r="BG94" s="185">
        <f>IF(N94="zákl. přenesená",J94,0)</f>
        <v>0</v>
      </c>
      <c r="BH94" s="185">
        <f>IF(N94="sníž. přenesená",J94,0)</f>
        <v>0</v>
      </c>
      <c r="BI94" s="185">
        <f>IF(N94="nulová",J94,0)</f>
        <v>0</v>
      </c>
      <c r="BJ94" s="24" t="s">
        <v>82</v>
      </c>
      <c r="BK94" s="185">
        <f>ROUND(I94*H94,2)</f>
        <v>0</v>
      </c>
      <c r="BL94" s="24" t="s">
        <v>147</v>
      </c>
      <c r="BM94" s="24" t="s">
        <v>148</v>
      </c>
    </row>
    <row r="95" spans="2:65" s="11" customFormat="1">
      <c r="B95" s="186"/>
      <c r="D95" s="187" t="s">
        <v>149</v>
      </c>
      <c r="E95" s="188" t="s">
        <v>5</v>
      </c>
      <c r="F95" s="189" t="s">
        <v>150</v>
      </c>
      <c r="H95" s="190">
        <v>5.0999999999999996</v>
      </c>
      <c r="I95" s="191"/>
      <c r="L95" s="186"/>
      <c r="M95" s="192"/>
      <c r="N95" s="193"/>
      <c r="O95" s="193"/>
      <c r="P95" s="193"/>
      <c r="Q95" s="193"/>
      <c r="R95" s="193"/>
      <c r="S95" s="193"/>
      <c r="T95" s="194"/>
      <c r="AT95" s="188" t="s">
        <v>149</v>
      </c>
      <c r="AU95" s="188" t="s">
        <v>84</v>
      </c>
      <c r="AV95" s="11" t="s">
        <v>84</v>
      </c>
      <c r="AW95" s="11" t="s">
        <v>37</v>
      </c>
      <c r="AX95" s="11" t="s">
        <v>74</v>
      </c>
      <c r="AY95" s="188" t="s">
        <v>139</v>
      </c>
    </row>
    <row r="96" spans="2:65" s="11" customFormat="1">
      <c r="B96" s="186"/>
      <c r="D96" s="187" t="s">
        <v>149</v>
      </c>
      <c r="E96" s="188" t="s">
        <v>5</v>
      </c>
      <c r="F96" s="189" t="s">
        <v>151</v>
      </c>
      <c r="H96" s="190">
        <v>8.65</v>
      </c>
      <c r="I96" s="191"/>
      <c r="L96" s="186"/>
      <c r="M96" s="192"/>
      <c r="N96" s="193"/>
      <c r="O96" s="193"/>
      <c r="P96" s="193"/>
      <c r="Q96" s="193"/>
      <c r="R96" s="193"/>
      <c r="S96" s="193"/>
      <c r="T96" s="194"/>
      <c r="AT96" s="188" t="s">
        <v>149</v>
      </c>
      <c r="AU96" s="188" t="s">
        <v>84</v>
      </c>
      <c r="AV96" s="11" t="s">
        <v>84</v>
      </c>
      <c r="AW96" s="11" t="s">
        <v>37</v>
      </c>
      <c r="AX96" s="11" t="s">
        <v>74</v>
      </c>
      <c r="AY96" s="188" t="s">
        <v>139</v>
      </c>
    </row>
    <row r="97" spans="2:65" s="12" customFormat="1">
      <c r="B97" s="195"/>
      <c r="D97" s="187" t="s">
        <v>149</v>
      </c>
      <c r="E97" s="196" t="s">
        <v>5</v>
      </c>
      <c r="F97" s="197" t="s">
        <v>152</v>
      </c>
      <c r="H97" s="198">
        <v>13.75</v>
      </c>
      <c r="I97" s="199"/>
      <c r="L97" s="195"/>
      <c r="M97" s="200"/>
      <c r="N97" s="201"/>
      <c r="O97" s="201"/>
      <c r="P97" s="201"/>
      <c r="Q97" s="201"/>
      <c r="R97" s="201"/>
      <c r="S97" s="201"/>
      <c r="T97" s="202"/>
      <c r="AT97" s="196" t="s">
        <v>149</v>
      </c>
      <c r="AU97" s="196" t="s">
        <v>84</v>
      </c>
      <c r="AV97" s="12" t="s">
        <v>147</v>
      </c>
      <c r="AW97" s="12" t="s">
        <v>37</v>
      </c>
      <c r="AX97" s="12" t="s">
        <v>82</v>
      </c>
      <c r="AY97" s="196" t="s">
        <v>139</v>
      </c>
    </row>
    <row r="98" spans="2:65" s="10" customFormat="1" ht="29.85" customHeight="1">
      <c r="B98" s="160"/>
      <c r="D98" s="161" t="s">
        <v>73</v>
      </c>
      <c r="E98" s="171" t="s">
        <v>153</v>
      </c>
      <c r="F98" s="171" t="s">
        <v>154</v>
      </c>
      <c r="I98" s="163"/>
      <c r="J98" s="172">
        <f>BK98</f>
        <v>0</v>
      </c>
      <c r="L98" s="160"/>
      <c r="M98" s="165"/>
      <c r="N98" s="166"/>
      <c r="O98" s="166"/>
      <c r="P98" s="167">
        <f>SUM(P99:P116)</f>
        <v>0</v>
      </c>
      <c r="Q98" s="166"/>
      <c r="R98" s="167">
        <f>SUM(R99:R116)</f>
        <v>0</v>
      </c>
      <c r="S98" s="166"/>
      <c r="T98" s="168">
        <f>SUM(T99:T116)</f>
        <v>0.13409500000000002</v>
      </c>
      <c r="AR98" s="161" t="s">
        <v>82</v>
      </c>
      <c r="AT98" s="169" t="s">
        <v>73</v>
      </c>
      <c r="AU98" s="169" t="s">
        <v>82</v>
      </c>
      <c r="AY98" s="161" t="s">
        <v>139</v>
      </c>
      <c r="BK98" s="170">
        <f>SUM(BK99:BK116)</f>
        <v>0</v>
      </c>
    </row>
    <row r="99" spans="2:65" s="1" customFormat="1" ht="25.5" customHeight="1">
      <c r="B99" s="173"/>
      <c r="C99" s="174" t="s">
        <v>84</v>
      </c>
      <c r="D99" s="174" t="s">
        <v>142</v>
      </c>
      <c r="E99" s="175" t="s">
        <v>155</v>
      </c>
      <c r="F99" s="176" t="s">
        <v>156</v>
      </c>
      <c r="G99" s="177" t="s">
        <v>157</v>
      </c>
      <c r="H99" s="178">
        <v>2.0630000000000002</v>
      </c>
      <c r="I99" s="179"/>
      <c r="J99" s="180">
        <f>ROUND(I99*H99,2)</f>
        <v>0</v>
      </c>
      <c r="K99" s="176" t="s">
        <v>146</v>
      </c>
      <c r="L99" s="41"/>
      <c r="M99" s="181" t="s">
        <v>5</v>
      </c>
      <c r="N99" s="182" t="s">
        <v>45</v>
      </c>
      <c r="O99" s="42"/>
      <c r="P99" s="183">
        <f>O99*H99</f>
        <v>0</v>
      </c>
      <c r="Q99" s="183">
        <v>0</v>
      </c>
      <c r="R99" s="183">
        <f>Q99*H99</f>
        <v>0</v>
      </c>
      <c r="S99" s="183">
        <v>6.5000000000000002E-2</v>
      </c>
      <c r="T99" s="184">
        <f>S99*H99</f>
        <v>0.13409500000000002</v>
      </c>
      <c r="AR99" s="24" t="s">
        <v>147</v>
      </c>
      <c r="AT99" s="24" t="s">
        <v>142</v>
      </c>
      <c r="AU99" s="24" t="s">
        <v>84</v>
      </c>
      <c r="AY99" s="24" t="s">
        <v>139</v>
      </c>
      <c r="BE99" s="185">
        <f>IF(N99="základní",J99,0)</f>
        <v>0</v>
      </c>
      <c r="BF99" s="185">
        <f>IF(N99="snížená",J99,0)</f>
        <v>0</v>
      </c>
      <c r="BG99" s="185">
        <f>IF(N99="zákl. přenesená",J99,0)</f>
        <v>0</v>
      </c>
      <c r="BH99" s="185">
        <f>IF(N99="sníž. přenesená",J99,0)</f>
        <v>0</v>
      </c>
      <c r="BI99" s="185">
        <f>IF(N99="nulová",J99,0)</f>
        <v>0</v>
      </c>
      <c r="BJ99" s="24" t="s">
        <v>82</v>
      </c>
      <c r="BK99" s="185">
        <f>ROUND(I99*H99,2)</f>
        <v>0</v>
      </c>
      <c r="BL99" s="24" t="s">
        <v>147</v>
      </c>
      <c r="BM99" s="24" t="s">
        <v>158</v>
      </c>
    </row>
    <row r="100" spans="2:65" s="1" customFormat="1" ht="67.5">
      <c r="B100" s="41"/>
      <c r="D100" s="187" t="s">
        <v>159</v>
      </c>
      <c r="F100" s="203" t="s">
        <v>160</v>
      </c>
      <c r="I100" s="204"/>
      <c r="L100" s="41"/>
      <c r="M100" s="205"/>
      <c r="N100" s="42"/>
      <c r="O100" s="42"/>
      <c r="P100" s="42"/>
      <c r="Q100" s="42"/>
      <c r="R100" s="42"/>
      <c r="S100" s="42"/>
      <c r="T100" s="70"/>
      <c r="AT100" s="24" t="s">
        <v>159</v>
      </c>
      <c r="AU100" s="24" t="s">
        <v>84</v>
      </c>
    </row>
    <row r="101" spans="2:65" s="11" customFormat="1">
      <c r="B101" s="186"/>
      <c r="D101" s="187" t="s">
        <v>149</v>
      </c>
      <c r="E101" s="188" t="s">
        <v>5</v>
      </c>
      <c r="F101" s="189" t="s">
        <v>161</v>
      </c>
      <c r="H101" s="190">
        <v>1.53</v>
      </c>
      <c r="I101" s="191"/>
      <c r="L101" s="186"/>
      <c r="M101" s="192"/>
      <c r="N101" s="193"/>
      <c r="O101" s="193"/>
      <c r="P101" s="193"/>
      <c r="Q101" s="193"/>
      <c r="R101" s="193"/>
      <c r="S101" s="193"/>
      <c r="T101" s="194"/>
      <c r="AT101" s="188" t="s">
        <v>149</v>
      </c>
      <c r="AU101" s="188" t="s">
        <v>84</v>
      </c>
      <c r="AV101" s="11" t="s">
        <v>84</v>
      </c>
      <c r="AW101" s="11" t="s">
        <v>37</v>
      </c>
      <c r="AX101" s="11" t="s">
        <v>74</v>
      </c>
      <c r="AY101" s="188" t="s">
        <v>139</v>
      </c>
    </row>
    <row r="102" spans="2:65" s="11" customFormat="1">
      <c r="B102" s="186"/>
      <c r="D102" s="187" t="s">
        <v>149</v>
      </c>
      <c r="E102" s="188" t="s">
        <v>5</v>
      </c>
      <c r="F102" s="189" t="s">
        <v>162</v>
      </c>
      <c r="H102" s="190">
        <v>2.5950000000000002</v>
      </c>
      <c r="I102" s="191"/>
      <c r="L102" s="186"/>
      <c r="M102" s="192"/>
      <c r="N102" s="193"/>
      <c r="O102" s="193"/>
      <c r="P102" s="193"/>
      <c r="Q102" s="193"/>
      <c r="R102" s="193"/>
      <c r="S102" s="193"/>
      <c r="T102" s="194"/>
      <c r="AT102" s="188" t="s">
        <v>149</v>
      </c>
      <c r="AU102" s="188" t="s">
        <v>84</v>
      </c>
      <c r="AV102" s="11" t="s">
        <v>84</v>
      </c>
      <c r="AW102" s="11" t="s">
        <v>37</v>
      </c>
      <c r="AX102" s="11" t="s">
        <v>74</v>
      </c>
      <c r="AY102" s="188" t="s">
        <v>139</v>
      </c>
    </row>
    <row r="103" spans="2:65" s="13" customFormat="1">
      <c r="B103" s="206"/>
      <c r="D103" s="187" t="s">
        <v>149</v>
      </c>
      <c r="E103" s="207" t="s">
        <v>5</v>
      </c>
      <c r="F103" s="208" t="s">
        <v>163</v>
      </c>
      <c r="H103" s="209">
        <v>4.125</v>
      </c>
      <c r="I103" s="210"/>
      <c r="L103" s="206"/>
      <c r="M103" s="211"/>
      <c r="N103" s="212"/>
      <c r="O103" s="212"/>
      <c r="P103" s="212"/>
      <c r="Q103" s="212"/>
      <c r="R103" s="212"/>
      <c r="S103" s="212"/>
      <c r="T103" s="213"/>
      <c r="AT103" s="207" t="s">
        <v>149</v>
      </c>
      <c r="AU103" s="207" t="s">
        <v>84</v>
      </c>
      <c r="AV103" s="13" t="s">
        <v>164</v>
      </c>
      <c r="AW103" s="13" t="s">
        <v>37</v>
      </c>
      <c r="AX103" s="13" t="s">
        <v>74</v>
      </c>
      <c r="AY103" s="207" t="s">
        <v>139</v>
      </c>
    </row>
    <row r="104" spans="2:65" s="11" customFormat="1">
      <c r="B104" s="186"/>
      <c r="D104" s="187" t="s">
        <v>149</v>
      </c>
      <c r="E104" s="188" t="s">
        <v>5</v>
      </c>
      <c r="F104" s="189" t="s">
        <v>165</v>
      </c>
      <c r="H104" s="190">
        <v>2.0630000000000002</v>
      </c>
      <c r="I104" s="191"/>
      <c r="L104" s="186"/>
      <c r="M104" s="192"/>
      <c r="N104" s="193"/>
      <c r="O104" s="193"/>
      <c r="P104" s="193"/>
      <c r="Q104" s="193"/>
      <c r="R104" s="193"/>
      <c r="S104" s="193"/>
      <c r="T104" s="194"/>
      <c r="AT104" s="188" t="s">
        <v>149</v>
      </c>
      <c r="AU104" s="188" t="s">
        <v>84</v>
      </c>
      <c r="AV104" s="11" t="s">
        <v>84</v>
      </c>
      <c r="AW104" s="11" t="s">
        <v>37</v>
      </c>
      <c r="AX104" s="11" t="s">
        <v>82</v>
      </c>
      <c r="AY104" s="188" t="s">
        <v>139</v>
      </c>
    </row>
    <row r="105" spans="2:65" s="1" customFormat="1" ht="25.5" customHeight="1">
      <c r="B105" s="173"/>
      <c r="C105" s="174" t="s">
        <v>164</v>
      </c>
      <c r="D105" s="174" t="s">
        <v>142</v>
      </c>
      <c r="E105" s="175" t="s">
        <v>166</v>
      </c>
      <c r="F105" s="176" t="s">
        <v>167</v>
      </c>
      <c r="G105" s="177" t="s">
        <v>157</v>
      </c>
      <c r="H105" s="178">
        <v>2.0630000000000002</v>
      </c>
      <c r="I105" s="179"/>
      <c r="J105" s="180">
        <f>ROUND(I105*H105,2)</f>
        <v>0</v>
      </c>
      <c r="K105" s="176" t="s">
        <v>146</v>
      </c>
      <c r="L105" s="41"/>
      <c r="M105" s="181" t="s">
        <v>5</v>
      </c>
      <c r="N105" s="182" t="s">
        <v>45</v>
      </c>
      <c r="O105" s="42"/>
      <c r="P105" s="183">
        <f>O105*H105</f>
        <v>0</v>
      </c>
      <c r="Q105" s="183">
        <v>0</v>
      </c>
      <c r="R105" s="183">
        <f>Q105*H105</f>
        <v>0</v>
      </c>
      <c r="S105" s="183">
        <v>0</v>
      </c>
      <c r="T105" s="184">
        <f>S105*H105</f>
        <v>0</v>
      </c>
      <c r="AR105" s="24" t="s">
        <v>147</v>
      </c>
      <c r="AT105" s="24" t="s">
        <v>142</v>
      </c>
      <c r="AU105" s="24" t="s">
        <v>84</v>
      </c>
      <c r="AY105" s="24" t="s">
        <v>139</v>
      </c>
      <c r="BE105" s="185">
        <f>IF(N105="základní",J105,0)</f>
        <v>0</v>
      </c>
      <c r="BF105" s="185">
        <f>IF(N105="snížená",J105,0)</f>
        <v>0</v>
      </c>
      <c r="BG105" s="185">
        <f>IF(N105="zákl. přenesená",J105,0)</f>
        <v>0</v>
      </c>
      <c r="BH105" s="185">
        <f>IF(N105="sníž. přenesená",J105,0)</f>
        <v>0</v>
      </c>
      <c r="BI105" s="185">
        <f>IF(N105="nulová",J105,0)</f>
        <v>0</v>
      </c>
      <c r="BJ105" s="24" t="s">
        <v>82</v>
      </c>
      <c r="BK105" s="185">
        <f>ROUND(I105*H105,2)</f>
        <v>0</v>
      </c>
      <c r="BL105" s="24" t="s">
        <v>147</v>
      </c>
      <c r="BM105" s="24" t="s">
        <v>168</v>
      </c>
    </row>
    <row r="106" spans="2:65" s="1" customFormat="1" ht="67.5">
      <c r="B106" s="41"/>
      <c r="D106" s="187" t="s">
        <v>159</v>
      </c>
      <c r="F106" s="203" t="s">
        <v>160</v>
      </c>
      <c r="I106" s="204"/>
      <c r="L106" s="41"/>
      <c r="M106" s="205"/>
      <c r="N106" s="42"/>
      <c r="O106" s="42"/>
      <c r="P106" s="42"/>
      <c r="Q106" s="42"/>
      <c r="R106" s="42"/>
      <c r="S106" s="42"/>
      <c r="T106" s="70"/>
      <c r="AT106" s="24" t="s">
        <v>159</v>
      </c>
      <c r="AU106" s="24" t="s">
        <v>84</v>
      </c>
    </row>
    <row r="107" spans="2:65" s="11" customFormat="1">
      <c r="B107" s="186"/>
      <c r="D107" s="187" t="s">
        <v>149</v>
      </c>
      <c r="E107" s="188" t="s">
        <v>5</v>
      </c>
      <c r="F107" s="189" t="s">
        <v>161</v>
      </c>
      <c r="H107" s="190">
        <v>1.53</v>
      </c>
      <c r="I107" s="191"/>
      <c r="L107" s="186"/>
      <c r="M107" s="192"/>
      <c r="N107" s="193"/>
      <c r="O107" s="193"/>
      <c r="P107" s="193"/>
      <c r="Q107" s="193"/>
      <c r="R107" s="193"/>
      <c r="S107" s="193"/>
      <c r="T107" s="194"/>
      <c r="AT107" s="188" t="s">
        <v>149</v>
      </c>
      <c r="AU107" s="188" t="s">
        <v>84</v>
      </c>
      <c r="AV107" s="11" t="s">
        <v>84</v>
      </c>
      <c r="AW107" s="11" t="s">
        <v>37</v>
      </c>
      <c r="AX107" s="11" t="s">
        <v>74</v>
      </c>
      <c r="AY107" s="188" t="s">
        <v>139</v>
      </c>
    </row>
    <row r="108" spans="2:65" s="11" customFormat="1">
      <c r="B108" s="186"/>
      <c r="D108" s="187" t="s">
        <v>149</v>
      </c>
      <c r="E108" s="188" t="s">
        <v>5</v>
      </c>
      <c r="F108" s="189" t="s">
        <v>162</v>
      </c>
      <c r="H108" s="190">
        <v>2.5950000000000002</v>
      </c>
      <c r="I108" s="191"/>
      <c r="L108" s="186"/>
      <c r="M108" s="192"/>
      <c r="N108" s="193"/>
      <c r="O108" s="193"/>
      <c r="P108" s="193"/>
      <c r="Q108" s="193"/>
      <c r="R108" s="193"/>
      <c r="S108" s="193"/>
      <c r="T108" s="194"/>
      <c r="AT108" s="188" t="s">
        <v>149</v>
      </c>
      <c r="AU108" s="188" t="s">
        <v>84</v>
      </c>
      <c r="AV108" s="11" t="s">
        <v>84</v>
      </c>
      <c r="AW108" s="11" t="s">
        <v>37</v>
      </c>
      <c r="AX108" s="11" t="s">
        <v>74</v>
      </c>
      <c r="AY108" s="188" t="s">
        <v>139</v>
      </c>
    </row>
    <row r="109" spans="2:65" s="13" customFormat="1">
      <c r="B109" s="206"/>
      <c r="D109" s="187" t="s">
        <v>149</v>
      </c>
      <c r="E109" s="207" t="s">
        <v>5</v>
      </c>
      <c r="F109" s="208" t="s">
        <v>163</v>
      </c>
      <c r="H109" s="209">
        <v>4.125</v>
      </c>
      <c r="I109" s="210"/>
      <c r="L109" s="206"/>
      <c r="M109" s="211"/>
      <c r="N109" s="212"/>
      <c r="O109" s="212"/>
      <c r="P109" s="212"/>
      <c r="Q109" s="212"/>
      <c r="R109" s="212"/>
      <c r="S109" s="212"/>
      <c r="T109" s="213"/>
      <c r="AT109" s="207" t="s">
        <v>149</v>
      </c>
      <c r="AU109" s="207" t="s">
        <v>84</v>
      </c>
      <c r="AV109" s="13" t="s">
        <v>164</v>
      </c>
      <c r="AW109" s="13" t="s">
        <v>37</v>
      </c>
      <c r="AX109" s="13" t="s">
        <v>74</v>
      </c>
      <c r="AY109" s="207" t="s">
        <v>139</v>
      </c>
    </row>
    <row r="110" spans="2:65" s="11" customFormat="1">
      <c r="B110" s="186"/>
      <c r="D110" s="187" t="s">
        <v>149</v>
      </c>
      <c r="E110" s="188" t="s">
        <v>5</v>
      </c>
      <c r="F110" s="189" t="s">
        <v>165</v>
      </c>
      <c r="H110" s="190">
        <v>2.0630000000000002</v>
      </c>
      <c r="I110" s="191"/>
      <c r="L110" s="186"/>
      <c r="M110" s="192"/>
      <c r="N110" s="193"/>
      <c r="O110" s="193"/>
      <c r="P110" s="193"/>
      <c r="Q110" s="193"/>
      <c r="R110" s="193"/>
      <c r="S110" s="193"/>
      <c r="T110" s="194"/>
      <c r="AT110" s="188" t="s">
        <v>149</v>
      </c>
      <c r="AU110" s="188" t="s">
        <v>84</v>
      </c>
      <c r="AV110" s="11" t="s">
        <v>84</v>
      </c>
      <c r="AW110" s="11" t="s">
        <v>37</v>
      </c>
      <c r="AX110" s="11" t="s">
        <v>82</v>
      </c>
      <c r="AY110" s="188" t="s">
        <v>139</v>
      </c>
    </row>
    <row r="111" spans="2:65" s="1" customFormat="1" ht="16.5" customHeight="1">
      <c r="B111" s="173"/>
      <c r="C111" s="174" t="s">
        <v>147</v>
      </c>
      <c r="D111" s="174" t="s">
        <v>142</v>
      </c>
      <c r="E111" s="175" t="s">
        <v>169</v>
      </c>
      <c r="F111" s="176" t="s">
        <v>170</v>
      </c>
      <c r="G111" s="177" t="s">
        <v>157</v>
      </c>
      <c r="H111" s="178">
        <v>2.0630000000000002</v>
      </c>
      <c r="I111" s="179"/>
      <c r="J111" s="180">
        <f>ROUND(I111*H111,2)</f>
        <v>0</v>
      </c>
      <c r="K111" s="176" t="s">
        <v>146</v>
      </c>
      <c r="L111" s="41"/>
      <c r="M111" s="181" t="s">
        <v>5</v>
      </c>
      <c r="N111" s="182" t="s">
        <v>45</v>
      </c>
      <c r="O111" s="42"/>
      <c r="P111" s="183">
        <f>O111*H111</f>
        <v>0</v>
      </c>
      <c r="Q111" s="183">
        <v>0</v>
      </c>
      <c r="R111" s="183">
        <f>Q111*H111</f>
        <v>0</v>
      </c>
      <c r="S111" s="183">
        <v>0</v>
      </c>
      <c r="T111" s="184">
        <f>S111*H111</f>
        <v>0</v>
      </c>
      <c r="AR111" s="24" t="s">
        <v>147</v>
      </c>
      <c r="AT111" s="24" t="s">
        <v>142</v>
      </c>
      <c r="AU111" s="24" t="s">
        <v>84</v>
      </c>
      <c r="AY111" s="24" t="s">
        <v>139</v>
      </c>
      <c r="BE111" s="185">
        <f>IF(N111="základní",J111,0)</f>
        <v>0</v>
      </c>
      <c r="BF111" s="185">
        <f>IF(N111="snížená",J111,0)</f>
        <v>0</v>
      </c>
      <c r="BG111" s="185">
        <f>IF(N111="zákl. přenesená",J111,0)</f>
        <v>0</v>
      </c>
      <c r="BH111" s="185">
        <f>IF(N111="sníž. přenesená",J111,0)</f>
        <v>0</v>
      </c>
      <c r="BI111" s="185">
        <f>IF(N111="nulová",J111,0)</f>
        <v>0</v>
      </c>
      <c r="BJ111" s="24" t="s">
        <v>82</v>
      </c>
      <c r="BK111" s="185">
        <f>ROUND(I111*H111,2)</f>
        <v>0</v>
      </c>
      <c r="BL111" s="24" t="s">
        <v>147</v>
      </c>
      <c r="BM111" s="24" t="s">
        <v>171</v>
      </c>
    </row>
    <row r="112" spans="2:65" s="1" customFormat="1" ht="67.5">
      <c r="B112" s="41"/>
      <c r="D112" s="187" t="s">
        <v>159</v>
      </c>
      <c r="F112" s="203" t="s">
        <v>172</v>
      </c>
      <c r="I112" s="204"/>
      <c r="L112" s="41"/>
      <c r="M112" s="205"/>
      <c r="N112" s="42"/>
      <c r="O112" s="42"/>
      <c r="P112" s="42"/>
      <c r="Q112" s="42"/>
      <c r="R112" s="42"/>
      <c r="S112" s="42"/>
      <c r="T112" s="70"/>
      <c r="AT112" s="24" t="s">
        <v>159</v>
      </c>
      <c r="AU112" s="24" t="s">
        <v>84</v>
      </c>
    </row>
    <row r="113" spans="2:65" s="11" customFormat="1">
      <c r="B113" s="186"/>
      <c r="D113" s="187" t="s">
        <v>149</v>
      </c>
      <c r="E113" s="188" t="s">
        <v>5</v>
      </c>
      <c r="F113" s="189" t="s">
        <v>161</v>
      </c>
      <c r="H113" s="190">
        <v>1.53</v>
      </c>
      <c r="I113" s="191"/>
      <c r="L113" s="186"/>
      <c r="M113" s="192"/>
      <c r="N113" s="193"/>
      <c r="O113" s="193"/>
      <c r="P113" s="193"/>
      <c r="Q113" s="193"/>
      <c r="R113" s="193"/>
      <c r="S113" s="193"/>
      <c r="T113" s="194"/>
      <c r="AT113" s="188" t="s">
        <v>149</v>
      </c>
      <c r="AU113" s="188" t="s">
        <v>84</v>
      </c>
      <c r="AV113" s="11" t="s">
        <v>84</v>
      </c>
      <c r="AW113" s="11" t="s">
        <v>37</v>
      </c>
      <c r="AX113" s="11" t="s">
        <v>74</v>
      </c>
      <c r="AY113" s="188" t="s">
        <v>139</v>
      </c>
    </row>
    <row r="114" spans="2:65" s="11" customFormat="1">
      <c r="B114" s="186"/>
      <c r="D114" s="187" t="s">
        <v>149</v>
      </c>
      <c r="E114" s="188" t="s">
        <v>5</v>
      </c>
      <c r="F114" s="189" t="s">
        <v>162</v>
      </c>
      <c r="H114" s="190">
        <v>2.5950000000000002</v>
      </c>
      <c r="I114" s="191"/>
      <c r="L114" s="186"/>
      <c r="M114" s="192"/>
      <c r="N114" s="193"/>
      <c r="O114" s="193"/>
      <c r="P114" s="193"/>
      <c r="Q114" s="193"/>
      <c r="R114" s="193"/>
      <c r="S114" s="193"/>
      <c r="T114" s="194"/>
      <c r="AT114" s="188" t="s">
        <v>149</v>
      </c>
      <c r="AU114" s="188" t="s">
        <v>84</v>
      </c>
      <c r="AV114" s="11" t="s">
        <v>84</v>
      </c>
      <c r="AW114" s="11" t="s">
        <v>37</v>
      </c>
      <c r="AX114" s="11" t="s">
        <v>74</v>
      </c>
      <c r="AY114" s="188" t="s">
        <v>139</v>
      </c>
    </row>
    <row r="115" spans="2:65" s="13" customFormat="1">
      <c r="B115" s="206"/>
      <c r="D115" s="187" t="s">
        <v>149</v>
      </c>
      <c r="E115" s="207" t="s">
        <v>5</v>
      </c>
      <c r="F115" s="208" t="s">
        <v>163</v>
      </c>
      <c r="H115" s="209">
        <v>4.125</v>
      </c>
      <c r="I115" s="210"/>
      <c r="L115" s="206"/>
      <c r="M115" s="211"/>
      <c r="N115" s="212"/>
      <c r="O115" s="212"/>
      <c r="P115" s="212"/>
      <c r="Q115" s="212"/>
      <c r="R115" s="212"/>
      <c r="S115" s="212"/>
      <c r="T115" s="213"/>
      <c r="AT115" s="207" t="s">
        <v>149</v>
      </c>
      <c r="AU115" s="207" t="s">
        <v>84</v>
      </c>
      <c r="AV115" s="13" t="s">
        <v>164</v>
      </c>
      <c r="AW115" s="13" t="s">
        <v>37</v>
      </c>
      <c r="AX115" s="13" t="s">
        <v>74</v>
      </c>
      <c r="AY115" s="207" t="s">
        <v>139</v>
      </c>
    </row>
    <row r="116" spans="2:65" s="11" customFormat="1">
      <c r="B116" s="186"/>
      <c r="D116" s="187" t="s">
        <v>149</v>
      </c>
      <c r="E116" s="188" t="s">
        <v>5</v>
      </c>
      <c r="F116" s="189" t="s">
        <v>165</v>
      </c>
      <c r="H116" s="190">
        <v>2.0630000000000002</v>
      </c>
      <c r="I116" s="191"/>
      <c r="L116" s="186"/>
      <c r="M116" s="192"/>
      <c r="N116" s="193"/>
      <c r="O116" s="193"/>
      <c r="P116" s="193"/>
      <c r="Q116" s="193"/>
      <c r="R116" s="193"/>
      <c r="S116" s="193"/>
      <c r="T116" s="194"/>
      <c r="AT116" s="188" t="s">
        <v>149</v>
      </c>
      <c r="AU116" s="188" t="s">
        <v>84</v>
      </c>
      <c r="AV116" s="11" t="s">
        <v>84</v>
      </c>
      <c r="AW116" s="11" t="s">
        <v>37</v>
      </c>
      <c r="AX116" s="11" t="s">
        <v>82</v>
      </c>
      <c r="AY116" s="188" t="s">
        <v>139</v>
      </c>
    </row>
    <row r="117" spans="2:65" s="10" customFormat="1" ht="29.85" customHeight="1">
      <c r="B117" s="160"/>
      <c r="D117" s="161" t="s">
        <v>73</v>
      </c>
      <c r="E117" s="171" t="s">
        <v>173</v>
      </c>
      <c r="F117" s="171" t="s">
        <v>174</v>
      </c>
      <c r="I117" s="163"/>
      <c r="J117" s="172">
        <f>BK117</f>
        <v>0</v>
      </c>
      <c r="L117" s="160"/>
      <c r="M117" s="165"/>
      <c r="N117" s="166"/>
      <c r="O117" s="166"/>
      <c r="P117" s="167">
        <f>SUM(P118:P139)</f>
        <v>0</v>
      </c>
      <c r="Q117" s="166"/>
      <c r="R117" s="167">
        <f>SUM(R118:R139)</f>
        <v>0</v>
      </c>
      <c r="S117" s="166"/>
      <c r="T117" s="168">
        <f>SUM(T118:T139)</f>
        <v>0</v>
      </c>
      <c r="AR117" s="161" t="s">
        <v>82</v>
      </c>
      <c r="AT117" s="169" t="s">
        <v>73</v>
      </c>
      <c r="AU117" s="169" t="s">
        <v>82</v>
      </c>
      <c r="AY117" s="161" t="s">
        <v>139</v>
      </c>
      <c r="BK117" s="170">
        <f>SUM(BK118:BK139)</f>
        <v>0</v>
      </c>
    </row>
    <row r="118" spans="2:65" s="1" customFormat="1" ht="38.25" customHeight="1">
      <c r="B118" s="173"/>
      <c r="C118" s="174" t="s">
        <v>175</v>
      </c>
      <c r="D118" s="174" t="s">
        <v>142</v>
      </c>
      <c r="E118" s="175" t="s">
        <v>176</v>
      </c>
      <c r="F118" s="176" t="s">
        <v>177</v>
      </c>
      <c r="G118" s="177" t="s">
        <v>178</v>
      </c>
      <c r="H118" s="178">
        <v>24.234000000000002</v>
      </c>
      <c r="I118" s="179"/>
      <c r="J118" s="180">
        <f>ROUND(I118*H118,2)</f>
        <v>0</v>
      </c>
      <c r="K118" s="176" t="s">
        <v>146</v>
      </c>
      <c r="L118" s="41"/>
      <c r="M118" s="181" t="s">
        <v>5</v>
      </c>
      <c r="N118" s="182" t="s">
        <v>45</v>
      </c>
      <c r="O118" s="42"/>
      <c r="P118" s="183">
        <f>O118*H118</f>
        <v>0</v>
      </c>
      <c r="Q118" s="183">
        <v>0</v>
      </c>
      <c r="R118" s="183">
        <f>Q118*H118</f>
        <v>0</v>
      </c>
      <c r="S118" s="183">
        <v>0</v>
      </c>
      <c r="T118" s="184">
        <f>S118*H118</f>
        <v>0</v>
      </c>
      <c r="AR118" s="24" t="s">
        <v>147</v>
      </c>
      <c r="AT118" s="24" t="s">
        <v>142</v>
      </c>
      <c r="AU118" s="24" t="s">
        <v>84</v>
      </c>
      <c r="AY118" s="24" t="s">
        <v>139</v>
      </c>
      <c r="BE118" s="185">
        <f>IF(N118="základní",J118,0)</f>
        <v>0</v>
      </c>
      <c r="BF118" s="185">
        <f>IF(N118="snížená",J118,0)</f>
        <v>0</v>
      </c>
      <c r="BG118" s="185">
        <f>IF(N118="zákl. přenesená",J118,0)</f>
        <v>0</v>
      </c>
      <c r="BH118" s="185">
        <f>IF(N118="sníž. přenesená",J118,0)</f>
        <v>0</v>
      </c>
      <c r="BI118" s="185">
        <f>IF(N118="nulová",J118,0)</f>
        <v>0</v>
      </c>
      <c r="BJ118" s="24" t="s">
        <v>82</v>
      </c>
      <c r="BK118" s="185">
        <f>ROUND(I118*H118,2)</f>
        <v>0</v>
      </c>
      <c r="BL118" s="24" t="s">
        <v>147</v>
      </c>
      <c r="BM118" s="24" t="s">
        <v>179</v>
      </c>
    </row>
    <row r="119" spans="2:65" s="1" customFormat="1" ht="121.5">
      <c r="B119" s="41"/>
      <c r="D119" s="187" t="s">
        <v>159</v>
      </c>
      <c r="F119" s="203" t="s">
        <v>180</v>
      </c>
      <c r="I119" s="204"/>
      <c r="L119" s="41"/>
      <c r="M119" s="205"/>
      <c r="N119" s="42"/>
      <c r="O119" s="42"/>
      <c r="P119" s="42"/>
      <c r="Q119" s="42"/>
      <c r="R119" s="42"/>
      <c r="S119" s="42"/>
      <c r="T119" s="70"/>
      <c r="AT119" s="24" t="s">
        <v>159</v>
      </c>
      <c r="AU119" s="24" t="s">
        <v>84</v>
      </c>
    </row>
    <row r="120" spans="2:65" s="1" customFormat="1" ht="38.25" customHeight="1">
      <c r="B120" s="173"/>
      <c r="C120" s="174" t="s">
        <v>140</v>
      </c>
      <c r="D120" s="174" t="s">
        <v>142</v>
      </c>
      <c r="E120" s="175" t="s">
        <v>181</v>
      </c>
      <c r="F120" s="176" t="s">
        <v>182</v>
      </c>
      <c r="G120" s="177" t="s">
        <v>178</v>
      </c>
      <c r="H120" s="178">
        <v>96.4</v>
      </c>
      <c r="I120" s="179"/>
      <c r="J120" s="180">
        <f>ROUND(I120*H120,2)</f>
        <v>0</v>
      </c>
      <c r="K120" s="176" t="s">
        <v>146</v>
      </c>
      <c r="L120" s="41"/>
      <c r="M120" s="181" t="s">
        <v>5</v>
      </c>
      <c r="N120" s="182" t="s">
        <v>45</v>
      </c>
      <c r="O120" s="42"/>
      <c r="P120" s="183">
        <f>O120*H120</f>
        <v>0</v>
      </c>
      <c r="Q120" s="183">
        <v>0</v>
      </c>
      <c r="R120" s="183">
        <f>Q120*H120</f>
        <v>0</v>
      </c>
      <c r="S120" s="183">
        <v>0</v>
      </c>
      <c r="T120" s="184">
        <f>S120*H120</f>
        <v>0</v>
      </c>
      <c r="AR120" s="24" t="s">
        <v>147</v>
      </c>
      <c r="AT120" s="24" t="s">
        <v>142</v>
      </c>
      <c r="AU120" s="24" t="s">
        <v>84</v>
      </c>
      <c r="AY120" s="24" t="s">
        <v>139</v>
      </c>
      <c r="BE120" s="185">
        <f>IF(N120="základní",J120,0)</f>
        <v>0</v>
      </c>
      <c r="BF120" s="185">
        <f>IF(N120="snížená",J120,0)</f>
        <v>0</v>
      </c>
      <c r="BG120" s="185">
        <f>IF(N120="zákl. přenesená",J120,0)</f>
        <v>0</v>
      </c>
      <c r="BH120" s="185">
        <f>IF(N120="sníž. přenesená",J120,0)</f>
        <v>0</v>
      </c>
      <c r="BI120" s="185">
        <f>IF(N120="nulová",J120,0)</f>
        <v>0</v>
      </c>
      <c r="BJ120" s="24" t="s">
        <v>82</v>
      </c>
      <c r="BK120" s="185">
        <f>ROUND(I120*H120,2)</f>
        <v>0</v>
      </c>
      <c r="BL120" s="24" t="s">
        <v>147</v>
      </c>
      <c r="BM120" s="24" t="s">
        <v>183</v>
      </c>
    </row>
    <row r="121" spans="2:65" s="1" customFormat="1" ht="121.5">
      <c r="B121" s="41"/>
      <c r="D121" s="187" t="s">
        <v>159</v>
      </c>
      <c r="F121" s="203" t="s">
        <v>180</v>
      </c>
      <c r="I121" s="204"/>
      <c r="L121" s="41"/>
      <c r="M121" s="205"/>
      <c r="N121" s="42"/>
      <c r="O121" s="42"/>
      <c r="P121" s="42"/>
      <c r="Q121" s="42"/>
      <c r="R121" s="42"/>
      <c r="S121" s="42"/>
      <c r="T121" s="70"/>
      <c r="AT121" s="24" t="s">
        <v>159</v>
      </c>
      <c r="AU121" s="24" t="s">
        <v>84</v>
      </c>
    </row>
    <row r="122" spans="2:65" s="11" customFormat="1">
      <c r="B122" s="186"/>
      <c r="D122" s="187" t="s">
        <v>149</v>
      </c>
      <c r="E122" s="188" t="s">
        <v>5</v>
      </c>
      <c r="F122" s="189" t="s">
        <v>184</v>
      </c>
      <c r="H122" s="190">
        <v>96.4</v>
      </c>
      <c r="I122" s="191"/>
      <c r="L122" s="186"/>
      <c r="M122" s="192"/>
      <c r="N122" s="193"/>
      <c r="O122" s="193"/>
      <c r="P122" s="193"/>
      <c r="Q122" s="193"/>
      <c r="R122" s="193"/>
      <c r="S122" s="193"/>
      <c r="T122" s="194"/>
      <c r="AT122" s="188" t="s">
        <v>149</v>
      </c>
      <c r="AU122" s="188" t="s">
        <v>84</v>
      </c>
      <c r="AV122" s="11" t="s">
        <v>84</v>
      </c>
      <c r="AW122" s="11" t="s">
        <v>37</v>
      </c>
      <c r="AX122" s="11" t="s">
        <v>82</v>
      </c>
      <c r="AY122" s="188" t="s">
        <v>139</v>
      </c>
    </row>
    <row r="123" spans="2:65" s="1" customFormat="1" ht="25.5" customHeight="1">
      <c r="B123" s="173"/>
      <c r="C123" s="174" t="s">
        <v>185</v>
      </c>
      <c r="D123" s="174" t="s">
        <v>142</v>
      </c>
      <c r="E123" s="175" t="s">
        <v>186</v>
      </c>
      <c r="F123" s="176" t="s">
        <v>187</v>
      </c>
      <c r="G123" s="177" t="s">
        <v>178</v>
      </c>
      <c r="H123" s="178">
        <v>24.234000000000002</v>
      </c>
      <c r="I123" s="179"/>
      <c r="J123" s="180">
        <f>ROUND(I123*H123,2)</f>
        <v>0</v>
      </c>
      <c r="K123" s="176" t="s">
        <v>146</v>
      </c>
      <c r="L123" s="41"/>
      <c r="M123" s="181" t="s">
        <v>5</v>
      </c>
      <c r="N123" s="182" t="s">
        <v>45</v>
      </c>
      <c r="O123" s="42"/>
      <c r="P123" s="183">
        <f>O123*H123</f>
        <v>0</v>
      </c>
      <c r="Q123" s="183">
        <v>0</v>
      </c>
      <c r="R123" s="183">
        <f>Q123*H123</f>
        <v>0</v>
      </c>
      <c r="S123" s="183">
        <v>0</v>
      </c>
      <c r="T123" s="184">
        <f>S123*H123</f>
        <v>0</v>
      </c>
      <c r="AR123" s="24" t="s">
        <v>147</v>
      </c>
      <c r="AT123" s="24" t="s">
        <v>142</v>
      </c>
      <c r="AU123" s="24" t="s">
        <v>84</v>
      </c>
      <c r="AY123" s="24" t="s">
        <v>139</v>
      </c>
      <c r="BE123" s="185">
        <f>IF(N123="základní",J123,0)</f>
        <v>0</v>
      </c>
      <c r="BF123" s="185">
        <f>IF(N123="snížená",J123,0)</f>
        <v>0</v>
      </c>
      <c r="BG123" s="185">
        <f>IF(N123="zákl. přenesená",J123,0)</f>
        <v>0</v>
      </c>
      <c r="BH123" s="185">
        <f>IF(N123="sníž. přenesená",J123,0)</f>
        <v>0</v>
      </c>
      <c r="BI123" s="185">
        <f>IF(N123="nulová",J123,0)</f>
        <v>0</v>
      </c>
      <c r="BJ123" s="24" t="s">
        <v>82</v>
      </c>
      <c r="BK123" s="185">
        <f>ROUND(I123*H123,2)</f>
        <v>0</v>
      </c>
      <c r="BL123" s="24" t="s">
        <v>147</v>
      </c>
      <c r="BM123" s="24" t="s">
        <v>188</v>
      </c>
    </row>
    <row r="124" spans="2:65" s="1" customFormat="1" ht="81">
      <c r="B124" s="41"/>
      <c r="D124" s="187" t="s">
        <v>159</v>
      </c>
      <c r="F124" s="203" t="s">
        <v>189</v>
      </c>
      <c r="I124" s="204"/>
      <c r="L124" s="41"/>
      <c r="M124" s="205"/>
      <c r="N124" s="42"/>
      <c r="O124" s="42"/>
      <c r="P124" s="42"/>
      <c r="Q124" s="42"/>
      <c r="R124" s="42"/>
      <c r="S124" s="42"/>
      <c r="T124" s="70"/>
      <c r="AT124" s="24" t="s">
        <v>159</v>
      </c>
      <c r="AU124" s="24" t="s">
        <v>84</v>
      </c>
    </row>
    <row r="125" spans="2:65" s="1" customFormat="1" ht="25.5" customHeight="1">
      <c r="B125" s="173"/>
      <c r="C125" s="174" t="s">
        <v>190</v>
      </c>
      <c r="D125" s="174" t="s">
        <v>142</v>
      </c>
      <c r="E125" s="175" t="s">
        <v>191</v>
      </c>
      <c r="F125" s="176" t="s">
        <v>192</v>
      </c>
      <c r="G125" s="177" t="s">
        <v>178</v>
      </c>
      <c r="H125" s="178">
        <v>96.4</v>
      </c>
      <c r="I125" s="179"/>
      <c r="J125" s="180">
        <f>ROUND(I125*H125,2)</f>
        <v>0</v>
      </c>
      <c r="K125" s="176" t="s">
        <v>146</v>
      </c>
      <c r="L125" s="41"/>
      <c r="M125" s="181" t="s">
        <v>5</v>
      </c>
      <c r="N125" s="182" t="s">
        <v>45</v>
      </c>
      <c r="O125" s="42"/>
      <c r="P125" s="183">
        <f>O125*H125</f>
        <v>0</v>
      </c>
      <c r="Q125" s="183">
        <v>0</v>
      </c>
      <c r="R125" s="183">
        <f>Q125*H125</f>
        <v>0</v>
      </c>
      <c r="S125" s="183">
        <v>0</v>
      </c>
      <c r="T125" s="184">
        <f>S125*H125</f>
        <v>0</v>
      </c>
      <c r="AR125" s="24" t="s">
        <v>147</v>
      </c>
      <c r="AT125" s="24" t="s">
        <v>142</v>
      </c>
      <c r="AU125" s="24" t="s">
        <v>84</v>
      </c>
      <c r="AY125" s="24" t="s">
        <v>139</v>
      </c>
      <c r="BE125" s="185">
        <f>IF(N125="základní",J125,0)</f>
        <v>0</v>
      </c>
      <c r="BF125" s="185">
        <f>IF(N125="snížená",J125,0)</f>
        <v>0</v>
      </c>
      <c r="BG125" s="185">
        <f>IF(N125="zákl. přenesená",J125,0)</f>
        <v>0</v>
      </c>
      <c r="BH125" s="185">
        <f>IF(N125="sníž. přenesená",J125,0)</f>
        <v>0</v>
      </c>
      <c r="BI125" s="185">
        <f>IF(N125="nulová",J125,0)</f>
        <v>0</v>
      </c>
      <c r="BJ125" s="24" t="s">
        <v>82</v>
      </c>
      <c r="BK125" s="185">
        <f>ROUND(I125*H125,2)</f>
        <v>0</v>
      </c>
      <c r="BL125" s="24" t="s">
        <v>147</v>
      </c>
      <c r="BM125" s="24" t="s">
        <v>193</v>
      </c>
    </row>
    <row r="126" spans="2:65" s="1" customFormat="1" ht="81">
      <c r="B126" s="41"/>
      <c r="D126" s="187" t="s">
        <v>159</v>
      </c>
      <c r="F126" s="203" t="s">
        <v>194</v>
      </c>
      <c r="I126" s="204"/>
      <c r="L126" s="41"/>
      <c r="M126" s="205"/>
      <c r="N126" s="42"/>
      <c r="O126" s="42"/>
      <c r="P126" s="42"/>
      <c r="Q126" s="42"/>
      <c r="R126" s="42"/>
      <c r="S126" s="42"/>
      <c r="T126" s="70"/>
      <c r="AT126" s="24" t="s">
        <v>159</v>
      </c>
      <c r="AU126" s="24" t="s">
        <v>84</v>
      </c>
    </row>
    <row r="127" spans="2:65" s="11" customFormat="1">
      <c r="B127" s="186"/>
      <c r="D127" s="187" t="s">
        <v>149</v>
      </c>
      <c r="E127" s="188" t="s">
        <v>5</v>
      </c>
      <c r="F127" s="189" t="s">
        <v>195</v>
      </c>
      <c r="H127" s="190">
        <v>96.4</v>
      </c>
      <c r="I127" s="191"/>
      <c r="L127" s="186"/>
      <c r="M127" s="192"/>
      <c r="N127" s="193"/>
      <c r="O127" s="193"/>
      <c r="P127" s="193"/>
      <c r="Q127" s="193"/>
      <c r="R127" s="193"/>
      <c r="S127" s="193"/>
      <c r="T127" s="194"/>
      <c r="AT127" s="188" t="s">
        <v>149</v>
      </c>
      <c r="AU127" s="188" t="s">
        <v>84</v>
      </c>
      <c r="AV127" s="11" t="s">
        <v>84</v>
      </c>
      <c r="AW127" s="11" t="s">
        <v>37</v>
      </c>
      <c r="AX127" s="11" t="s">
        <v>82</v>
      </c>
      <c r="AY127" s="188" t="s">
        <v>139</v>
      </c>
    </row>
    <row r="128" spans="2:65" s="1" customFormat="1" ht="25.5" customHeight="1">
      <c r="B128" s="173"/>
      <c r="C128" s="174" t="s">
        <v>153</v>
      </c>
      <c r="D128" s="174" t="s">
        <v>142</v>
      </c>
      <c r="E128" s="175" t="s">
        <v>196</v>
      </c>
      <c r="F128" s="176" t="s">
        <v>197</v>
      </c>
      <c r="G128" s="177" t="s">
        <v>178</v>
      </c>
      <c r="H128" s="178">
        <v>0.13400000000000001</v>
      </c>
      <c r="I128" s="179"/>
      <c r="J128" s="180">
        <f>ROUND(I128*H128,2)</f>
        <v>0</v>
      </c>
      <c r="K128" s="176" t="s">
        <v>146</v>
      </c>
      <c r="L128" s="41"/>
      <c r="M128" s="181" t="s">
        <v>5</v>
      </c>
      <c r="N128" s="182" t="s">
        <v>45</v>
      </c>
      <c r="O128" s="42"/>
      <c r="P128" s="183">
        <f>O128*H128</f>
        <v>0</v>
      </c>
      <c r="Q128" s="183">
        <v>0</v>
      </c>
      <c r="R128" s="183">
        <f>Q128*H128</f>
        <v>0</v>
      </c>
      <c r="S128" s="183">
        <v>0</v>
      </c>
      <c r="T128" s="184">
        <f>S128*H128</f>
        <v>0</v>
      </c>
      <c r="AR128" s="24" t="s">
        <v>147</v>
      </c>
      <c r="AT128" s="24" t="s">
        <v>142</v>
      </c>
      <c r="AU128" s="24" t="s">
        <v>84</v>
      </c>
      <c r="AY128" s="24" t="s">
        <v>139</v>
      </c>
      <c r="BE128" s="185">
        <f>IF(N128="základní",J128,0)</f>
        <v>0</v>
      </c>
      <c r="BF128" s="185">
        <f>IF(N128="snížená",J128,0)</f>
        <v>0</v>
      </c>
      <c r="BG128" s="185">
        <f>IF(N128="zákl. přenesená",J128,0)</f>
        <v>0</v>
      </c>
      <c r="BH128" s="185">
        <f>IF(N128="sníž. přenesená",J128,0)</f>
        <v>0</v>
      </c>
      <c r="BI128" s="185">
        <f>IF(N128="nulová",J128,0)</f>
        <v>0</v>
      </c>
      <c r="BJ128" s="24" t="s">
        <v>82</v>
      </c>
      <c r="BK128" s="185">
        <f>ROUND(I128*H128,2)</f>
        <v>0</v>
      </c>
      <c r="BL128" s="24" t="s">
        <v>147</v>
      </c>
      <c r="BM128" s="24" t="s">
        <v>198</v>
      </c>
    </row>
    <row r="129" spans="2:65" s="1" customFormat="1" ht="81">
      <c r="B129" s="41"/>
      <c r="D129" s="187" t="s">
        <v>159</v>
      </c>
      <c r="F129" s="203" t="s">
        <v>199</v>
      </c>
      <c r="I129" s="204"/>
      <c r="L129" s="41"/>
      <c r="M129" s="205"/>
      <c r="N129" s="42"/>
      <c r="O129" s="42"/>
      <c r="P129" s="42"/>
      <c r="Q129" s="42"/>
      <c r="R129" s="42"/>
      <c r="S129" s="42"/>
      <c r="T129" s="70"/>
      <c r="AT129" s="24" t="s">
        <v>159</v>
      </c>
      <c r="AU129" s="24" t="s">
        <v>84</v>
      </c>
    </row>
    <row r="130" spans="2:65" s="11" customFormat="1">
      <c r="B130" s="186"/>
      <c r="D130" s="187" t="s">
        <v>149</v>
      </c>
      <c r="E130" s="188" t="s">
        <v>5</v>
      </c>
      <c r="F130" s="189" t="s">
        <v>200</v>
      </c>
      <c r="H130" s="190">
        <v>0.13400000000000001</v>
      </c>
      <c r="I130" s="191"/>
      <c r="L130" s="186"/>
      <c r="M130" s="192"/>
      <c r="N130" s="193"/>
      <c r="O130" s="193"/>
      <c r="P130" s="193"/>
      <c r="Q130" s="193"/>
      <c r="R130" s="193"/>
      <c r="S130" s="193"/>
      <c r="T130" s="194"/>
      <c r="AT130" s="188" t="s">
        <v>149</v>
      </c>
      <c r="AU130" s="188" t="s">
        <v>84</v>
      </c>
      <c r="AV130" s="11" t="s">
        <v>84</v>
      </c>
      <c r="AW130" s="11" t="s">
        <v>37</v>
      </c>
      <c r="AX130" s="11" t="s">
        <v>82</v>
      </c>
      <c r="AY130" s="188" t="s">
        <v>139</v>
      </c>
    </row>
    <row r="131" spans="2:65" s="1" customFormat="1" ht="25.5" customHeight="1">
      <c r="B131" s="173"/>
      <c r="C131" s="174" t="s">
        <v>201</v>
      </c>
      <c r="D131" s="174" t="s">
        <v>142</v>
      </c>
      <c r="E131" s="175" t="s">
        <v>202</v>
      </c>
      <c r="F131" s="176" t="s">
        <v>203</v>
      </c>
      <c r="G131" s="177" t="s">
        <v>178</v>
      </c>
      <c r="H131" s="178">
        <v>9.9139999999999997</v>
      </c>
      <c r="I131" s="179"/>
      <c r="J131" s="180">
        <f>ROUND(I131*H131,2)</f>
        <v>0</v>
      </c>
      <c r="K131" s="176" t="s">
        <v>146</v>
      </c>
      <c r="L131" s="41"/>
      <c r="M131" s="181" t="s">
        <v>5</v>
      </c>
      <c r="N131" s="182" t="s">
        <v>45</v>
      </c>
      <c r="O131" s="42"/>
      <c r="P131" s="183">
        <f>O131*H131</f>
        <v>0</v>
      </c>
      <c r="Q131" s="183">
        <v>0</v>
      </c>
      <c r="R131" s="183">
        <f>Q131*H131</f>
        <v>0</v>
      </c>
      <c r="S131" s="183">
        <v>0</v>
      </c>
      <c r="T131" s="184">
        <f>S131*H131</f>
        <v>0</v>
      </c>
      <c r="AR131" s="24" t="s">
        <v>147</v>
      </c>
      <c r="AT131" s="24" t="s">
        <v>142</v>
      </c>
      <c r="AU131" s="24" t="s">
        <v>84</v>
      </c>
      <c r="AY131" s="24" t="s">
        <v>139</v>
      </c>
      <c r="BE131" s="185">
        <f>IF(N131="základní",J131,0)</f>
        <v>0</v>
      </c>
      <c r="BF131" s="185">
        <f>IF(N131="snížená",J131,0)</f>
        <v>0</v>
      </c>
      <c r="BG131" s="185">
        <f>IF(N131="zákl. přenesená",J131,0)</f>
        <v>0</v>
      </c>
      <c r="BH131" s="185">
        <f>IF(N131="sníž. přenesená",J131,0)</f>
        <v>0</v>
      </c>
      <c r="BI131" s="185">
        <f>IF(N131="nulová",J131,0)</f>
        <v>0</v>
      </c>
      <c r="BJ131" s="24" t="s">
        <v>82</v>
      </c>
      <c r="BK131" s="185">
        <f>ROUND(I131*H131,2)</f>
        <v>0</v>
      </c>
      <c r="BL131" s="24" t="s">
        <v>147</v>
      </c>
      <c r="BM131" s="24" t="s">
        <v>204</v>
      </c>
    </row>
    <row r="132" spans="2:65" s="1" customFormat="1" ht="81">
      <c r="B132" s="41"/>
      <c r="D132" s="187" t="s">
        <v>159</v>
      </c>
      <c r="F132" s="203" t="s">
        <v>199</v>
      </c>
      <c r="I132" s="204"/>
      <c r="L132" s="41"/>
      <c r="M132" s="205"/>
      <c r="N132" s="42"/>
      <c r="O132" s="42"/>
      <c r="P132" s="42"/>
      <c r="Q132" s="42"/>
      <c r="R132" s="42"/>
      <c r="S132" s="42"/>
      <c r="T132" s="70"/>
      <c r="AT132" s="24" t="s">
        <v>159</v>
      </c>
      <c r="AU132" s="24" t="s">
        <v>84</v>
      </c>
    </row>
    <row r="133" spans="2:65" s="11" customFormat="1">
      <c r="B133" s="186"/>
      <c r="D133" s="187" t="s">
        <v>149</v>
      </c>
      <c r="E133" s="188" t="s">
        <v>5</v>
      </c>
      <c r="F133" s="189" t="s">
        <v>205</v>
      </c>
      <c r="H133" s="190">
        <v>9.9139999999999997</v>
      </c>
      <c r="I133" s="191"/>
      <c r="L133" s="186"/>
      <c r="M133" s="192"/>
      <c r="N133" s="193"/>
      <c r="O133" s="193"/>
      <c r="P133" s="193"/>
      <c r="Q133" s="193"/>
      <c r="R133" s="193"/>
      <c r="S133" s="193"/>
      <c r="T133" s="194"/>
      <c r="AT133" s="188" t="s">
        <v>149</v>
      </c>
      <c r="AU133" s="188" t="s">
        <v>84</v>
      </c>
      <c r="AV133" s="11" t="s">
        <v>84</v>
      </c>
      <c r="AW133" s="11" t="s">
        <v>37</v>
      </c>
      <c r="AX133" s="11" t="s">
        <v>82</v>
      </c>
      <c r="AY133" s="188" t="s">
        <v>139</v>
      </c>
    </row>
    <row r="134" spans="2:65" s="1" customFormat="1" ht="25.5" customHeight="1">
      <c r="B134" s="173"/>
      <c r="C134" s="174" t="s">
        <v>206</v>
      </c>
      <c r="D134" s="174" t="s">
        <v>142</v>
      </c>
      <c r="E134" s="175" t="s">
        <v>207</v>
      </c>
      <c r="F134" s="176" t="s">
        <v>208</v>
      </c>
      <c r="G134" s="177" t="s">
        <v>178</v>
      </c>
      <c r="H134" s="178">
        <v>7.5529999999999999</v>
      </c>
      <c r="I134" s="179"/>
      <c r="J134" s="180">
        <f>ROUND(I134*H134,2)</f>
        <v>0</v>
      </c>
      <c r="K134" s="176" t="s">
        <v>146</v>
      </c>
      <c r="L134" s="41"/>
      <c r="M134" s="181" t="s">
        <v>5</v>
      </c>
      <c r="N134" s="182" t="s">
        <v>45</v>
      </c>
      <c r="O134" s="42"/>
      <c r="P134" s="183">
        <f>O134*H134</f>
        <v>0</v>
      </c>
      <c r="Q134" s="183">
        <v>0</v>
      </c>
      <c r="R134" s="183">
        <f>Q134*H134</f>
        <v>0</v>
      </c>
      <c r="S134" s="183">
        <v>0</v>
      </c>
      <c r="T134" s="184">
        <f>S134*H134</f>
        <v>0</v>
      </c>
      <c r="AR134" s="24" t="s">
        <v>147</v>
      </c>
      <c r="AT134" s="24" t="s">
        <v>142</v>
      </c>
      <c r="AU134" s="24" t="s">
        <v>84</v>
      </c>
      <c r="AY134" s="24" t="s">
        <v>139</v>
      </c>
      <c r="BE134" s="185">
        <f>IF(N134="základní",J134,0)</f>
        <v>0</v>
      </c>
      <c r="BF134" s="185">
        <f>IF(N134="snížená",J134,0)</f>
        <v>0</v>
      </c>
      <c r="BG134" s="185">
        <f>IF(N134="zákl. přenesená",J134,0)</f>
        <v>0</v>
      </c>
      <c r="BH134" s="185">
        <f>IF(N134="sníž. přenesená",J134,0)</f>
        <v>0</v>
      </c>
      <c r="BI134" s="185">
        <f>IF(N134="nulová",J134,0)</f>
        <v>0</v>
      </c>
      <c r="BJ134" s="24" t="s">
        <v>82</v>
      </c>
      <c r="BK134" s="185">
        <f>ROUND(I134*H134,2)</f>
        <v>0</v>
      </c>
      <c r="BL134" s="24" t="s">
        <v>147</v>
      </c>
      <c r="BM134" s="24" t="s">
        <v>209</v>
      </c>
    </row>
    <row r="135" spans="2:65" s="1" customFormat="1" ht="81">
      <c r="B135" s="41"/>
      <c r="D135" s="187" t="s">
        <v>159</v>
      </c>
      <c r="F135" s="203" t="s">
        <v>199</v>
      </c>
      <c r="I135" s="204"/>
      <c r="L135" s="41"/>
      <c r="M135" s="205"/>
      <c r="N135" s="42"/>
      <c r="O135" s="42"/>
      <c r="P135" s="42"/>
      <c r="Q135" s="42"/>
      <c r="R135" s="42"/>
      <c r="S135" s="42"/>
      <c r="T135" s="70"/>
      <c r="AT135" s="24" t="s">
        <v>159</v>
      </c>
      <c r="AU135" s="24" t="s">
        <v>84</v>
      </c>
    </row>
    <row r="136" spans="2:65" s="11" customFormat="1">
      <c r="B136" s="186"/>
      <c r="D136" s="187" t="s">
        <v>149</v>
      </c>
      <c r="E136" s="188" t="s">
        <v>5</v>
      </c>
      <c r="F136" s="189" t="s">
        <v>210</v>
      </c>
      <c r="H136" s="190">
        <v>7.5529999999999999</v>
      </c>
      <c r="I136" s="191"/>
      <c r="L136" s="186"/>
      <c r="M136" s="192"/>
      <c r="N136" s="193"/>
      <c r="O136" s="193"/>
      <c r="P136" s="193"/>
      <c r="Q136" s="193"/>
      <c r="R136" s="193"/>
      <c r="S136" s="193"/>
      <c r="T136" s="194"/>
      <c r="AT136" s="188" t="s">
        <v>149</v>
      </c>
      <c r="AU136" s="188" t="s">
        <v>84</v>
      </c>
      <c r="AV136" s="11" t="s">
        <v>84</v>
      </c>
      <c r="AW136" s="11" t="s">
        <v>37</v>
      </c>
      <c r="AX136" s="11" t="s">
        <v>82</v>
      </c>
      <c r="AY136" s="188" t="s">
        <v>139</v>
      </c>
    </row>
    <row r="137" spans="2:65" s="1" customFormat="1" ht="38.25" customHeight="1">
      <c r="B137" s="173"/>
      <c r="C137" s="174" t="s">
        <v>211</v>
      </c>
      <c r="D137" s="174" t="s">
        <v>142</v>
      </c>
      <c r="E137" s="175" t="s">
        <v>212</v>
      </c>
      <c r="F137" s="176" t="s">
        <v>213</v>
      </c>
      <c r="G137" s="177" t="s">
        <v>178</v>
      </c>
      <c r="H137" s="178">
        <v>6.6319999999999997</v>
      </c>
      <c r="I137" s="179"/>
      <c r="J137" s="180">
        <f>ROUND(I137*H137,2)</f>
        <v>0</v>
      </c>
      <c r="K137" s="176" t="s">
        <v>146</v>
      </c>
      <c r="L137" s="41"/>
      <c r="M137" s="181" t="s">
        <v>5</v>
      </c>
      <c r="N137" s="182" t="s">
        <v>45</v>
      </c>
      <c r="O137" s="42"/>
      <c r="P137" s="183">
        <f>O137*H137</f>
        <v>0</v>
      </c>
      <c r="Q137" s="183">
        <v>0</v>
      </c>
      <c r="R137" s="183">
        <f>Q137*H137</f>
        <v>0</v>
      </c>
      <c r="S137" s="183">
        <v>0</v>
      </c>
      <c r="T137" s="184">
        <f>S137*H137</f>
        <v>0</v>
      </c>
      <c r="AR137" s="24" t="s">
        <v>147</v>
      </c>
      <c r="AT137" s="24" t="s">
        <v>142</v>
      </c>
      <c r="AU137" s="24" t="s">
        <v>84</v>
      </c>
      <c r="AY137" s="24" t="s">
        <v>139</v>
      </c>
      <c r="BE137" s="185">
        <f>IF(N137="základní",J137,0)</f>
        <v>0</v>
      </c>
      <c r="BF137" s="185">
        <f>IF(N137="snížená",J137,0)</f>
        <v>0</v>
      </c>
      <c r="BG137" s="185">
        <f>IF(N137="zákl. přenesená",J137,0)</f>
        <v>0</v>
      </c>
      <c r="BH137" s="185">
        <f>IF(N137="sníž. přenesená",J137,0)</f>
        <v>0</v>
      </c>
      <c r="BI137" s="185">
        <f>IF(N137="nulová",J137,0)</f>
        <v>0</v>
      </c>
      <c r="BJ137" s="24" t="s">
        <v>82</v>
      </c>
      <c r="BK137" s="185">
        <f>ROUND(I137*H137,2)</f>
        <v>0</v>
      </c>
      <c r="BL137" s="24" t="s">
        <v>147</v>
      </c>
      <c r="BM137" s="24" t="s">
        <v>214</v>
      </c>
    </row>
    <row r="138" spans="2:65" s="1" customFormat="1" ht="81">
      <c r="B138" s="41"/>
      <c r="D138" s="187" t="s">
        <v>159</v>
      </c>
      <c r="F138" s="203" t="s">
        <v>199</v>
      </c>
      <c r="I138" s="204"/>
      <c r="L138" s="41"/>
      <c r="M138" s="205"/>
      <c r="N138" s="42"/>
      <c r="O138" s="42"/>
      <c r="P138" s="42"/>
      <c r="Q138" s="42"/>
      <c r="R138" s="42"/>
      <c r="S138" s="42"/>
      <c r="T138" s="70"/>
      <c r="AT138" s="24" t="s">
        <v>159</v>
      </c>
      <c r="AU138" s="24" t="s">
        <v>84</v>
      </c>
    </row>
    <row r="139" spans="2:65" s="11" customFormat="1">
      <c r="B139" s="186"/>
      <c r="D139" s="187" t="s">
        <v>149</v>
      </c>
      <c r="E139" s="188" t="s">
        <v>5</v>
      </c>
      <c r="F139" s="189" t="s">
        <v>215</v>
      </c>
      <c r="H139" s="190">
        <v>6.6319999999999997</v>
      </c>
      <c r="I139" s="191"/>
      <c r="L139" s="186"/>
      <c r="M139" s="192"/>
      <c r="N139" s="193"/>
      <c r="O139" s="193"/>
      <c r="P139" s="193"/>
      <c r="Q139" s="193"/>
      <c r="R139" s="193"/>
      <c r="S139" s="193"/>
      <c r="T139" s="194"/>
      <c r="AT139" s="188" t="s">
        <v>149</v>
      </c>
      <c r="AU139" s="188" t="s">
        <v>84</v>
      </c>
      <c r="AV139" s="11" t="s">
        <v>84</v>
      </c>
      <c r="AW139" s="11" t="s">
        <v>37</v>
      </c>
      <c r="AX139" s="11" t="s">
        <v>82</v>
      </c>
      <c r="AY139" s="188" t="s">
        <v>139</v>
      </c>
    </row>
    <row r="140" spans="2:65" s="10" customFormat="1" ht="29.85" customHeight="1">
      <c r="B140" s="160"/>
      <c r="D140" s="161" t="s">
        <v>73</v>
      </c>
      <c r="E140" s="171" t="s">
        <v>216</v>
      </c>
      <c r="F140" s="171" t="s">
        <v>217</v>
      </c>
      <c r="I140" s="163"/>
      <c r="J140" s="172">
        <f>BK140</f>
        <v>0</v>
      </c>
      <c r="L140" s="160"/>
      <c r="M140" s="165"/>
      <c r="N140" s="166"/>
      <c r="O140" s="166"/>
      <c r="P140" s="167">
        <f>SUM(P141:P142)</f>
        <v>0</v>
      </c>
      <c r="Q140" s="166"/>
      <c r="R140" s="167">
        <f>SUM(R141:R142)</f>
        <v>0</v>
      </c>
      <c r="S140" s="166"/>
      <c r="T140" s="168">
        <f>SUM(T141:T142)</f>
        <v>0</v>
      </c>
      <c r="AR140" s="161" t="s">
        <v>82</v>
      </c>
      <c r="AT140" s="169" t="s">
        <v>73</v>
      </c>
      <c r="AU140" s="169" t="s">
        <v>82</v>
      </c>
      <c r="AY140" s="161" t="s">
        <v>139</v>
      </c>
      <c r="BK140" s="170">
        <f>SUM(BK141:BK142)</f>
        <v>0</v>
      </c>
    </row>
    <row r="141" spans="2:65" s="1" customFormat="1" ht="38.25" customHeight="1">
      <c r="B141" s="173"/>
      <c r="C141" s="174" t="s">
        <v>218</v>
      </c>
      <c r="D141" s="174" t="s">
        <v>142</v>
      </c>
      <c r="E141" s="175" t="s">
        <v>219</v>
      </c>
      <c r="F141" s="176" t="s">
        <v>220</v>
      </c>
      <c r="G141" s="177" t="s">
        <v>178</v>
      </c>
      <c r="H141" s="178">
        <v>17.219000000000001</v>
      </c>
      <c r="I141" s="179"/>
      <c r="J141" s="180">
        <f>ROUND(I141*H141,2)</f>
        <v>0</v>
      </c>
      <c r="K141" s="176" t="s">
        <v>146</v>
      </c>
      <c r="L141" s="41"/>
      <c r="M141" s="181" t="s">
        <v>5</v>
      </c>
      <c r="N141" s="182" t="s">
        <v>45</v>
      </c>
      <c r="O141" s="42"/>
      <c r="P141" s="183">
        <f>O141*H141</f>
        <v>0</v>
      </c>
      <c r="Q141" s="183">
        <v>0</v>
      </c>
      <c r="R141" s="183">
        <f>Q141*H141</f>
        <v>0</v>
      </c>
      <c r="S141" s="183">
        <v>0</v>
      </c>
      <c r="T141" s="184">
        <f>S141*H141</f>
        <v>0</v>
      </c>
      <c r="AR141" s="24" t="s">
        <v>147</v>
      </c>
      <c r="AT141" s="24" t="s">
        <v>142</v>
      </c>
      <c r="AU141" s="24" t="s">
        <v>84</v>
      </c>
      <c r="AY141" s="24" t="s">
        <v>139</v>
      </c>
      <c r="BE141" s="185">
        <f>IF(N141="základní",J141,0)</f>
        <v>0</v>
      </c>
      <c r="BF141" s="185">
        <f>IF(N141="snížená",J141,0)</f>
        <v>0</v>
      </c>
      <c r="BG141" s="185">
        <f>IF(N141="zákl. přenesená",J141,0)</f>
        <v>0</v>
      </c>
      <c r="BH141" s="185">
        <f>IF(N141="sníž. přenesená",J141,0)</f>
        <v>0</v>
      </c>
      <c r="BI141" s="185">
        <f>IF(N141="nulová",J141,0)</f>
        <v>0</v>
      </c>
      <c r="BJ141" s="24" t="s">
        <v>82</v>
      </c>
      <c r="BK141" s="185">
        <f>ROUND(I141*H141,2)</f>
        <v>0</v>
      </c>
      <c r="BL141" s="24" t="s">
        <v>147</v>
      </c>
      <c r="BM141" s="24" t="s">
        <v>221</v>
      </c>
    </row>
    <row r="142" spans="2:65" s="1" customFormat="1" ht="81">
      <c r="B142" s="41"/>
      <c r="D142" s="187" t="s">
        <v>159</v>
      </c>
      <c r="F142" s="203" t="s">
        <v>222</v>
      </c>
      <c r="I142" s="204"/>
      <c r="L142" s="41"/>
      <c r="M142" s="205"/>
      <c r="N142" s="42"/>
      <c r="O142" s="42"/>
      <c r="P142" s="42"/>
      <c r="Q142" s="42"/>
      <c r="R142" s="42"/>
      <c r="S142" s="42"/>
      <c r="T142" s="70"/>
      <c r="AT142" s="24" t="s">
        <v>159</v>
      </c>
      <c r="AU142" s="24" t="s">
        <v>84</v>
      </c>
    </row>
    <row r="143" spans="2:65" s="10" customFormat="1" ht="37.35" customHeight="1">
      <c r="B143" s="160"/>
      <c r="D143" s="161" t="s">
        <v>73</v>
      </c>
      <c r="E143" s="162" t="s">
        <v>223</v>
      </c>
      <c r="F143" s="162" t="s">
        <v>224</v>
      </c>
      <c r="I143" s="163"/>
      <c r="J143" s="164">
        <f>BK143</f>
        <v>0</v>
      </c>
      <c r="L143" s="160"/>
      <c r="M143" s="165"/>
      <c r="N143" s="166"/>
      <c r="O143" s="166"/>
      <c r="P143" s="167">
        <f>P144+P154+P173+P194+P207+P214</f>
        <v>0</v>
      </c>
      <c r="Q143" s="166"/>
      <c r="R143" s="167">
        <f>R144+R154+R173+R194+R207+R214</f>
        <v>17.246237480000001</v>
      </c>
      <c r="S143" s="166"/>
      <c r="T143" s="168">
        <f>T144+T154+T173+T194+T207+T214</f>
        <v>24.099552499999998</v>
      </c>
      <c r="AR143" s="161" t="s">
        <v>84</v>
      </c>
      <c r="AT143" s="169" t="s">
        <v>73</v>
      </c>
      <c r="AU143" s="169" t="s">
        <v>74</v>
      </c>
      <c r="AY143" s="161" t="s">
        <v>139</v>
      </c>
      <c r="BK143" s="170">
        <f>BK144+BK154+BK173+BK194+BK207+BK214</f>
        <v>0</v>
      </c>
    </row>
    <row r="144" spans="2:65" s="10" customFormat="1" ht="19.899999999999999" customHeight="1">
      <c r="B144" s="160"/>
      <c r="D144" s="161" t="s">
        <v>73</v>
      </c>
      <c r="E144" s="171" t="s">
        <v>225</v>
      </c>
      <c r="F144" s="171" t="s">
        <v>226</v>
      </c>
      <c r="I144" s="163"/>
      <c r="J144" s="172">
        <f>BK144</f>
        <v>0</v>
      </c>
      <c r="L144" s="160"/>
      <c r="M144" s="165"/>
      <c r="N144" s="166"/>
      <c r="O144" s="166"/>
      <c r="P144" s="167">
        <f>SUM(P145:P153)</f>
        <v>0</v>
      </c>
      <c r="Q144" s="166"/>
      <c r="R144" s="167">
        <f>SUM(R145:R153)</f>
        <v>0</v>
      </c>
      <c r="S144" s="166"/>
      <c r="T144" s="168">
        <f>SUM(T145:T153)</f>
        <v>7.5534400000000002</v>
      </c>
      <c r="AR144" s="161" t="s">
        <v>84</v>
      </c>
      <c r="AT144" s="169" t="s">
        <v>73</v>
      </c>
      <c r="AU144" s="169" t="s">
        <v>82</v>
      </c>
      <c r="AY144" s="161" t="s">
        <v>139</v>
      </c>
      <c r="BK144" s="170">
        <f>SUM(BK145:BK153)</f>
        <v>0</v>
      </c>
    </row>
    <row r="145" spans="2:65" s="1" customFormat="1" ht="16.5" customHeight="1">
      <c r="B145" s="173"/>
      <c r="C145" s="174" t="s">
        <v>227</v>
      </c>
      <c r="D145" s="174" t="s">
        <v>142</v>
      </c>
      <c r="E145" s="175" t="s">
        <v>228</v>
      </c>
      <c r="F145" s="176" t="s">
        <v>229</v>
      </c>
      <c r="G145" s="177" t="s">
        <v>157</v>
      </c>
      <c r="H145" s="178">
        <v>1888.36</v>
      </c>
      <c r="I145" s="179"/>
      <c r="J145" s="180">
        <f>ROUND(I145*H145,2)</f>
        <v>0</v>
      </c>
      <c r="K145" s="176" t="s">
        <v>5</v>
      </c>
      <c r="L145" s="41"/>
      <c r="M145" s="181" t="s">
        <v>5</v>
      </c>
      <c r="N145" s="182" t="s">
        <v>45</v>
      </c>
      <c r="O145" s="42"/>
      <c r="P145" s="183">
        <f>O145*H145</f>
        <v>0</v>
      </c>
      <c r="Q145" s="183">
        <v>0</v>
      </c>
      <c r="R145" s="183">
        <f>Q145*H145</f>
        <v>0</v>
      </c>
      <c r="S145" s="183">
        <v>4.0000000000000001E-3</v>
      </c>
      <c r="T145" s="184">
        <f>S145*H145</f>
        <v>7.5534400000000002</v>
      </c>
      <c r="AR145" s="24" t="s">
        <v>230</v>
      </c>
      <c r="AT145" s="24" t="s">
        <v>142</v>
      </c>
      <c r="AU145" s="24" t="s">
        <v>84</v>
      </c>
      <c r="AY145" s="24" t="s">
        <v>139</v>
      </c>
      <c r="BE145" s="185">
        <f>IF(N145="základní",J145,0)</f>
        <v>0</v>
      </c>
      <c r="BF145" s="185">
        <f>IF(N145="snížená",J145,0)</f>
        <v>0</v>
      </c>
      <c r="BG145" s="185">
        <f>IF(N145="zákl. přenesená",J145,0)</f>
        <v>0</v>
      </c>
      <c r="BH145" s="185">
        <f>IF(N145="sníž. přenesená",J145,0)</f>
        <v>0</v>
      </c>
      <c r="BI145" s="185">
        <f>IF(N145="nulová",J145,0)</f>
        <v>0</v>
      </c>
      <c r="BJ145" s="24" t="s">
        <v>82</v>
      </c>
      <c r="BK145" s="185">
        <f>ROUND(I145*H145,2)</f>
        <v>0</v>
      </c>
      <c r="BL145" s="24" t="s">
        <v>230</v>
      </c>
      <c r="BM145" s="24" t="s">
        <v>231</v>
      </c>
    </row>
    <row r="146" spans="2:65" s="1" customFormat="1" ht="40.5">
      <c r="B146" s="41"/>
      <c r="D146" s="187" t="s">
        <v>159</v>
      </c>
      <c r="F146" s="203" t="s">
        <v>232</v>
      </c>
      <c r="I146" s="204"/>
      <c r="L146" s="41"/>
      <c r="M146" s="205"/>
      <c r="N146" s="42"/>
      <c r="O146" s="42"/>
      <c r="P146" s="42"/>
      <c r="Q146" s="42"/>
      <c r="R146" s="42"/>
      <c r="S146" s="42"/>
      <c r="T146" s="70"/>
      <c r="AT146" s="24" t="s">
        <v>159</v>
      </c>
      <c r="AU146" s="24" t="s">
        <v>84</v>
      </c>
    </row>
    <row r="147" spans="2:65" s="14" customFormat="1">
      <c r="B147" s="214"/>
      <c r="D147" s="187" t="s">
        <v>149</v>
      </c>
      <c r="E147" s="215" t="s">
        <v>5</v>
      </c>
      <c r="F147" s="216" t="s">
        <v>233</v>
      </c>
      <c r="H147" s="215" t="s">
        <v>5</v>
      </c>
      <c r="I147" s="217"/>
      <c r="L147" s="214"/>
      <c r="M147" s="218"/>
      <c r="N147" s="219"/>
      <c r="O147" s="219"/>
      <c r="P147" s="219"/>
      <c r="Q147" s="219"/>
      <c r="R147" s="219"/>
      <c r="S147" s="219"/>
      <c r="T147" s="220"/>
      <c r="AT147" s="215" t="s">
        <v>149</v>
      </c>
      <c r="AU147" s="215" t="s">
        <v>84</v>
      </c>
      <c r="AV147" s="14" t="s">
        <v>82</v>
      </c>
      <c r="AW147" s="14" t="s">
        <v>37</v>
      </c>
      <c r="AX147" s="14" t="s">
        <v>74</v>
      </c>
      <c r="AY147" s="215" t="s">
        <v>139</v>
      </c>
    </row>
    <row r="148" spans="2:65" s="11" customFormat="1">
      <c r="B148" s="186"/>
      <c r="D148" s="187" t="s">
        <v>149</v>
      </c>
      <c r="E148" s="188" t="s">
        <v>5</v>
      </c>
      <c r="F148" s="189" t="s">
        <v>234</v>
      </c>
      <c r="H148" s="190">
        <v>81.78</v>
      </c>
      <c r="I148" s="191"/>
      <c r="L148" s="186"/>
      <c r="M148" s="192"/>
      <c r="N148" s="193"/>
      <c r="O148" s="193"/>
      <c r="P148" s="193"/>
      <c r="Q148" s="193"/>
      <c r="R148" s="193"/>
      <c r="S148" s="193"/>
      <c r="T148" s="194"/>
      <c r="AT148" s="188" t="s">
        <v>149</v>
      </c>
      <c r="AU148" s="188" t="s">
        <v>84</v>
      </c>
      <c r="AV148" s="11" t="s">
        <v>84</v>
      </c>
      <c r="AW148" s="11" t="s">
        <v>37</v>
      </c>
      <c r="AX148" s="11" t="s">
        <v>74</v>
      </c>
      <c r="AY148" s="188" t="s">
        <v>139</v>
      </c>
    </row>
    <row r="149" spans="2:65" s="14" customFormat="1">
      <c r="B149" s="214"/>
      <c r="D149" s="187" t="s">
        <v>149</v>
      </c>
      <c r="E149" s="215" t="s">
        <v>5</v>
      </c>
      <c r="F149" s="216" t="s">
        <v>235</v>
      </c>
      <c r="H149" s="215" t="s">
        <v>5</v>
      </c>
      <c r="I149" s="217"/>
      <c r="L149" s="214"/>
      <c r="M149" s="218"/>
      <c r="N149" s="219"/>
      <c r="O149" s="219"/>
      <c r="P149" s="219"/>
      <c r="Q149" s="219"/>
      <c r="R149" s="219"/>
      <c r="S149" s="219"/>
      <c r="T149" s="220"/>
      <c r="AT149" s="215" t="s">
        <v>149</v>
      </c>
      <c r="AU149" s="215" t="s">
        <v>84</v>
      </c>
      <c r="AV149" s="14" t="s">
        <v>82</v>
      </c>
      <c r="AW149" s="14" t="s">
        <v>37</v>
      </c>
      <c r="AX149" s="14" t="s">
        <v>74</v>
      </c>
      <c r="AY149" s="215" t="s">
        <v>139</v>
      </c>
    </row>
    <row r="150" spans="2:65" s="11" customFormat="1">
      <c r="B150" s="186"/>
      <c r="D150" s="187" t="s">
        <v>149</v>
      </c>
      <c r="E150" s="188" t="s">
        <v>5</v>
      </c>
      <c r="F150" s="189" t="s">
        <v>236</v>
      </c>
      <c r="H150" s="190">
        <v>862.4</v>
      </c>
      <c r="I150" s="191"/>
      <c r="L150" s="186"/>
      <c r="M150" s="192"/>
      <c r="N150" s="193"/>
      <c r="O150" s="193"/>
      <c r="P150" s="193"/>
      <c r="Q150" s="193"/>
      <c r="R150" s="193"/>
      <c r="S150" s="193"/>
      <c r="T150" s="194"/>
      <c r="AT150" s="188" t="s">
        <v>149</v>
      </c>
      <c r="AU150" s="188" t="s">
        <v>84</v>
      </c>
      <c r="AV150" s="11" t="s">
        <v>84</v>
      </c>
      <c r="AW150" s="11" t="s">
        <v>37</v>
      </c>
      <c r="AX150" s="11" t="s">
        <v>74</v>
      </c>
      <c r="AY150" s="188" t="s">
        <v>139</v>
      </c>
    </row>
    <row r="151" spans="2:65" s="13" customFormat="1">
      <c r="B151" s="206"/>
      <c r="D151" s="187" t="s">
        <v>149</v>
      </c>
      <c r="E151" s="207" t="s">
        <v>5</v>
      </c>
      <c r="F151" s="208" t="s">
        <v>163</v>
      </c>
      <c r="H151" s="209">
        <v>944.18</v>
      </c>
      <c r="I151" s="210"/>
      <c r="L151" s="206"/>
      <c r="M151" s="211"/>
      <c r="N151" s="212"/>
      <c r="O151" s="212"/>
      <c r="P151" s="212"/>
      <c r="Q151" s="212"/>
      <c r="R151" s="212"/>
      <c r="S151" s="212"/>
      <c r="T151" s="213"/>
      <c r="AT151" s="207" t="s">
        <v>149</v>
      </c>
      <c r="AU151" s="207" t="s">
        <v>84</v>
      </c>
      <c r="AV151" s="13" t="s">
        <v>164</v>
      </c>
      <c r="AW151" s="13" t="s">
        <v>37</v>
      </c>
      <c r="AX151" s="13" t="s">
        <v>74</v>
      </c>
      <c r="AY151" s="207" t="s">
        <v>139</v>
      </c>
    </row>
    <row r="152" spans="2:65" s="11" customFormat="1">
      <c r="B152" s="186"/>
      <c r="D152" s="187" t="s">
        <v>149</v>
      </c>
      <c r="E152" s="188" t="s">
        <v>5</v>
      </c>
      <c r="F152" s="189" t="s">
        <v>237</v>
      </c>
      <c r="H152" s="190">
        <v>1888.36</v>
      </c>
      <c r="I152" s="191"/>
      <c r="L152" s="186"/>
      <c r="M152" s="192"/>
      <c r="N152" s="193"/>
      <c r="O152" s="193"/>
      <c r="P152" s="193"/>
      <c r="Q152" s="193"/>
      <c r="R152" s="193"/>
      <c r="S152" s="193"/>
      <c r="T152" s="194"/>
      <c r="AT152" s="188" t="s">
        <v>149</v>
      </c>
      <c r="AU152" s="188" t="s">
        <v>84</v>
      </c>
      <c r="AV152" s="11" t="s">
        <v>84</v>
      </c>
      <c r="AW152" s="11" t="s">
        <v>37</v>
      </c>
      <c r="AX152" s="11" t="s">
        <v>74</v>
      </c>
      <c r="AY152" s="188" t="s">
        <v>139</v>
      </c>
    </row>
    <row r="153" spans="2:65" s="13" customFormat="1">
      <c r="B153" s="206"/>
      <c r="D153" s="187" t="s">
        <v>149</v>
      </c>
      <c r="E153" s="207" t="s">
        <v>5</v>
      </c>
      <c r="F153" s="208" t="s">
        <v>163</v>
      </c>
      <c r="H153" s="209">
        <v>1888.36</v>
      </c>
      <c r="I153" s="210"/>
      <c r="L153" s="206"/>
      <c r="M153" s="211"/>
      <c r="N153" s="212"/>
      <c r="O153" s="212"/>
      <c r="P153" s="212"/>
      <c r="Q153" s="212"/>
      <c r="R153" s="212"/>
      <c r="S153" s="212"/>
      <c r="T153" s="213"/>
      <c r="AT153" s="207" t="s">
        <v>149</v>
      </c>
      <c r="AU153" s="207" t="s">
        <v>84</v>
      </c>
      <c r="AV153" s="13" t="s">
        <v>164</v>
      </c>
      <c r="AW153" s="13" t="s">
        <v>37</v>
      </c>
      <c r="AX153" s="13" t="s">
        <v>82</v>
      </c>
      <c r="AY153" s="207" t="s">
        <v>139</v>
      </c>
    </row>
    <row r="154" spans="2:65" s="10" customFormat="1" ht="29.85" customHeight="1">
      <c r="B154" s="160"/>
      <c r="D154" s="161" t="s">
        <v>73</v>
      </c>
      <c r="E154" s="171" t="s">
        <v>238</v>
      </c>
      <c r="F154" s="171" t="s">
        <v>239</v>
      </c>
      <c r="I154" s="163"/>
      <c r="J154" s="172">
        <f>BK154</f>
        <v>0</v>
      </c>
      <c r="L154" s="160"/>
      <c r="M154" s="165"/>
      <c r="N154" s="166"/>
      <c r="O154" s="166"/>
      <c r="P154" s="167">
        <f>SUM(P155:P172)</f>
        <v>0</v>
      </c>
      <c r="Q154" s="166"/>
      <c r="R154" s="167">
        <f>SUM(R155:R172)</f>
        <v>9.9962500000000016</v>
      </c>
      <c r="S154" s="166"/>
      <c r="T154" s="168">
        <f>SUM(T155:T172)</f>
        <v>9.9138900000000003</v>
      </c>
      <c r="AR154" s="161" t="s">
        <v>84</v>
      </c>
      <c r="AT154" s="169" t="s">
        <v>73</v>
      </c>
      <c r="AU154" s="169" t="s">
        <v>82</v>
      </c>
      <c r="AY154" s="161" t="s">
        <v>139</v>
      </c>
      <c r="BK154" s="170">
        <f>SUM(BK155:BK172)</f>
        <v>0</v>
      </c>
    </row>
    <row r="155" spans="2:65" s="1" customFormat="1" ht="25.5" customHeight="1">
      <c r="B155" s="173"/>
      <c r="C155" s="174" t="s">
        <v>11</v>
      </c>
      <c r="D155" s="174" t="s">
        <v>142</v>
      </c>
      <c r="E155" s="175" t="s">
        <v>240</v>
      </c>
      <c r="F155" s="176" t="s">
        <v>241</v>
      </c>
      <c r="G155" s="177" t="s">
        <v>157</v>
      </c>
      <c r="H155" s="178">
        <v>660.92600000000004</v>
      </c>
      <c r="I155" s="179"/>
      <c r="J155" s="180">
        <f>ROUND(I155*H155,2)</f>
        <v>0</v>
      </c>
      <c r="K155" s="176" t="s">
        <v>146</v>
      </c>
      <c r="L155" s="41"/>
      <c r="M155" s="181" t="s">
        <v>5</v>
      </c>
      <c r="N155" s="182" t="s">
        <v>45</v>
      </c>
      <c r="O155" s="42"/>
      <c r="P155" s="183">
        <f>O155*H155</f>
        <v>0</v>
      </c>
      <c r="Q155" s="183">
        <v>0</v>
      </c>
      <c r="R155" s="183">
        <f>Q155*H155</f>
        <v>0</v>
      </c>
      <c r="S155" s="183">
        <v>0</v>
      </c>
      <c r="T155" s="184">
        <f>S155*H155</f>
        <v>0</v>
      </c>
      <c r="AR155" s="24" t="s">
        <v>230</v>
      </c>
      <c r="AT155" s="24" t="s">
        <v>142</v>
      </c>
      <c r="AU155" s="24" t="s">
        <v>84</v>
      </c>
      <c r="AY155" s="24" t="s">
        <v>139</v>
      </c>
      <c r="BE155" s="185">
        <f>IF(N155="základní",J155,0)</f>
        <v>0</v>
      </c>
      <c r="BF155" s="185">
        <f>IF(N155="snížená",J155,0)</f>
        <v>0</v>
      </c>
      <c r="BG155" s="185">
        <f>IF(N155="zákl. přenesená",J155,0)</f>
        <v>0</v>
      </c>
      <c r="BH155" s="185">
        <f>IF(N155="sníž. přenesená",J155,0)</f>
        <v>0</v>
      </c>
      <c r="BI155" s="185">
        <f>IF(N155="nulová",J155,0)</f>
        <v>0</v>
      </c>
      <c r="BJ155" s="24" t="s">
        <v>82</v>
      </c>
      <c r="BK155" s="185">
        <f>ROUND(I155*H155,2)</f>
        <v>0</v>
      </c>
      <c r="BL155" s="24" t="s">
        <v>230</v>
      </c>
      <c r="BM155" s="24" t="s">
        <v>242</v>
      </c>
    </row>
    <row r="156" spans="2:65" s="1" customFormat="1" ht="54">
      <c r="B156" s="41"/>
      <c r="D156" s="187" t="s">
        <v>159</v>
      </c>
      <c r="F156" s="203" t="s">
        <v>243</v>
      </c>
      <c r="I156" s="204"/>
      <c r="L156" s="41"/>
      <c r="M156" s="205"/>
      <c r="N156" s="42"/>
      <c r="O156" s="42"/>
      <c r="P156" s="42"/>
      <c r="Q156" s="42"/>
      <c r="R156" s="42"/>
      <c r="S156" s="42"/>
      <c r="T156" s="70"/>
      <c r="AT156" s="24" t="s">
        <v>159</v>
      </c>
      <c r="AU156" s="24" t="s">
        <v>84</v>
      </c>
    </row>
    <row r="157" spans="2:65" s="14" customFormat="1">
      <c r="B157" s="214"/>
      <c r="D157" s="187" t="s">
        <v>149</v>
      </c>
      <c r="E157" s="215" t="s">
        <v>5</v>
      </c>
      <c r="F157" s="216" t="s">
        <v>233</v>
      </c>
      <c r="H157" s="215" t="s">
        <v>5</v>
      </c>
      <c r="I157" s="217"/>
      <c r="L157" s="214"/>
      <c r="M157" s="218"/>
      <c r="N157" s="219"/>
      <c r="O157" s="219"/>
      <c r="P157" s="219"/>
      <c r="Q157" s="219"/>
      <c r="R157" s="219"/>
      <c r="S157" s="219"/>
      <c r="T157" s="220"/>
      <c r="AT157" s="215" t="s">
        <v>149</v>
      </c>
      <c r="AU157" s="215" t="s">
        <v>84</v>
      </c>
      <c r="AV157" s="14" t="s">
        <v>82</v>
      </c>
      <c r="AW157" s="14" t="s">
        <v>37</v>
      </c>
      <c r="AX157" s="14" t="s">
        <v>74</v>
      </c>
      <c r="AY157" s="215" t="s">
        <v>139</v>
      </c>
    </row>
    <row r="158" spans="2:65" s="11" customFormat="1">
      <c r="B158" s="186"/>
      <c r="D158" s="187" t="s">
        <v>149</v>
      </c>
      <c r="E158" s="188" t="s">
        <v>5</v>
      </c>
      <c r="F158" s="189" t="s">
        <v>234</v>
      </c>
      <c r="H158" s="190">
        <v>81.78</v>
      </c>
      <c r="I158" s="191"/>
      <c r="L158" s="186"/>
      <c r="M158" s="192"/>
      <c r="N158" s="193"/>
      <c r="O158" s="193"/>
      <c r="P158" s="193"/>
      <c r="Q158" s="193"/>
      <c r="R158" s="193"/>
      <c r="S158" s="193"/>
      <c r="T158" s="194"/>
      <c r="AT158" s="188" t="s">
        <v>149</v>
      </c>
      <c r="AU158" s="188" t="s">
        <v>84</v>
      </c>
      <c r="AV158" s="11" t="s">
        <v>84</v>
      </c>
      <c r="AW158" s="11" t="s">
        <v>37</v>
      </c>
      <c r="AX158" s="11" t="s">
        <v>74</v>
      </c>
      <c r="AY158" s="188" t="s">
        <v>139</v>
      </c>
    </row>
    <row r="159" spans="2:65" s="14" customFormat="1">
      <c r="B159" s="214"/>
      <c r="D159" s="187" t="s">
        <v>149</v>
      </c>
      <c r="E159" s="215" t="s">
        <v>5</v>
      </c>
      <c r="F159" s="216" t="s">
        <v>235</v>
      </c>
      <c r="H159" s="215" t="s">
        <v>5</v>
      </c>
      <c r="I159" s="217"/>
      <c r="L159" s="214"/>
      <c r="M159" s="218"/>
      <c r="N159" s="219"/>
      <c r="O159" s="219"/>
      <c r="P159" s="219"/>
      <c r="Q159" s="219"/>
      <c r="R159" s="219"/>
      <c r="S159" s="219"/>
      <c r="T159" s="220"/>
      <c r="AT159" s="215" t="s">
        <v>149</v>
      </c>
      <c r="AU159" s="215" t="s">
        <v>84</v>
      </c>
      <c r="AV159" s="14" t="s">
        <v>82</v>
      </c>
      <c r="AW159" s="14" t="s">
        <v>37</v>
      </c>
      <c r="AX159" s="14" t="s">
        <v>74</v>
      </c>
      <c r="AY159" s="215" t="s">
        <v>139</v>
      </c>
    </row>
    <row r="160" spans="2:65" s="11" customFormat="1">
      <c r="B160" s="186"/>
      <c r="D160" s="187" t="s">
        <v>149</v>
      </c>
      <c r="E160" s="188" t="s">
        <v>5</v>
      </c>
      <c r="F160" s="189" t="s">
        <v>236</v>
      </c>
      <c r="H160" s="190">
        <v>862.4</v>
      </c>
      <c r="I160" s="191"/>
      <c r="L160" s="186"/>
      <c r="M160" s="192"/>
      <c r="N160" s="193"/>
      <c r="O160" s="193"/>
      <c r="P160" s="193"/>
      <c r="Q160" s="193"/>
      <c r="R160" s="193"/>
      <c r="S160" s="193"/>
      <c r="T160" s="194"/>
      <c r="AT160" s="188" t="s">
        <v>149</v>
      </c>
      <c r="AU160" s="188" t="s">
        <v>84</v>
      </c>
      <c r="AV160" s="11" t="s">
        <v>84</v>
      </c>
      <c r="AW160" s="11" t="s">
        <v>37</v>
      </c>
      <c r="AX160" s="11" t="s">
        <v>74</v>
      </c>
      <c r="AY160" s="188" t="s">
        <v>139</v>
      </c>
    </row>
    <row r="161" spans="2:65" s="13" customFormat="1">
      <c r="B161" s="206"/>
      <c r="D161" s="187" t="s">
        <v>149</v>
      </c>
      <c r="E161" s="207" t="s">
        <v>5</v>
      </c>
      <c r="F161" s="208" t="s">
        <v>163</v>
      </c>
      <c r="H161" s="209">
        <v>944.18</v>
      </c>
      <c r="I161" s="210"/>
      <c r="L161" s="206"/>
      <c r="M161" s="211"/>
      <c r="N161" s="212"/>
      <c r="O161" s="212"/>
      <c r="P161" s="212"/>
      <c r="Q161" s="212"/>
      <c r="R161" s="212"/>
      <c r="S161" s="212"/>
      <c r="T161" s="213"/>
      <c r="AT161" s="207" t="s">
        <v>149</v>
      </c>
      <c r="AU161" s="207" t="s">
        <v>84</v>
      </c>
      <c r="AV161" s="13" t="s">
        <v>164</v>
      </c>
      <c r="AW161" s="13" t="s">
        <v>37</v>
      </c>
      <c r="AX161" s="13" t="s">
        <v>74</v>
      </c>
      <c r="AY161" s="207" t="s">
        <v>139</v>
      </c>
    </row>
    <row r="162" spans="2:65" s="11" customFormat="1">
      <c r="B162" s="186"/>
      <c r="D162" s="187" t="s">
        <v>149</v>
      </c>
      <c r="E162" s="188" t="s">
        <v>5</v>
      </c>
      <c r="F162" s="189" t="s">
        <v>244</v>
      </c>
      <c r="H162" s="190">
        <v>660.92600000000004</v>
      </c>
      <c r="I162" s="191"/>
      <c r="L162" s="186"/>
      <c r="M162" s="192"/>
      <c r="N162" s="193"/>
      <c r="O162" s="193"/>
      <c r="P162" s="193"/>
      <c r="Q162" s="193"/>
      <c r="R162" s="193"/>
      <c r="S162" s="193"/>
      <c r="T162" s="194"/>
      <c r="AT162" s="188" t="s">
        <v>149</v>
      </c>
      <c r="AU162" s="188" t="s">
        <v>84</v>
      </c>
      <c r="AV162" s="11" t="s">
        <v>84</v>
      </c>
      <c r="AW162" s="11" t="s">
        <v>37</v>
      </c>
      <c r="AX162" s="11" t="s">
        <v>82</v>
      </c>
      <c r="AY162" s="188" t="s">
        <v>139</v>
      </c>
    </row>
    <row r="163" spans="2:65" s="1" customFormat="1" ht="16.5" customHeight="1">
      <c r="B163" s="173"/>
      <c r="C163" s="221" t="s">
        <v>230</v>
      </c>
      <c r="D163" s="221" t="s">
        <v>245</v>
      </c>
      <c r="E163" s="222" t="s">
        <v>246</v>
      </c>
      <c r="F163" s="223" t="s">
        <v>247</v>
      </c>
      <c r="G163" s="224" t="s">
        <v>248</v>
      </c>
      <c r="H163" s="225">
        <v>18.175000000000001</v>
      </c>
      <c r="I163" s="226"/>
      <c r="J163" s="227">
        <f>ROUND(I163*H163,2)</f>
        <v>0</v>
      </c>
      <c r="K163" s="223" t="s">
        <v>146</v>
      </c>
      <c r="L163" s="228"/>
      <c r="M163" s="229" t="s">
        <v>5</v>
      </c>
      <c r="N163" s="230" t="s">
        <v>45</v>
      </c>
      <c r="O163" s="42"/>
      <c r="P163" s="183">
        <f>O163*H163</f>
        <v>0</v>
      </c>
      <c r="Q163" s="183">
        <v>0.55000000000000004</v>
      </c>
      <c r="R163" s="183">
        <f>Q163*H163</f>
        <v>9.9962500000000016</v>
      </c>
      <c r="S163" s="183">
        <v>0</v>
      </c>
      <c r="T163" s="184">
        <f>S163*H163</f>
        <v>0</v>
      </c>
      <c r="AR163" s="24" t="s">
        <v>249</v>
      </c>
      <c r="AT163" s="24" t="s">
        <v>245</v>
      </c>
      <c r="AU163" s="24" t="s">
        <v>84</v>
      </c>
      <c r="AY163" s="24" t="s">
        <v>139</v>
      </c>
      <c r="BE163" s="185">
        <f>IF(N163="základní",J163,0)</f>
        <v>0</v>
      </c>
      <c r="BF163" s="185">
        <f>IF(N163="snížená",J163,0)</f>
        <v>0</v>
      </c>
      <c r="BG163" s="185">
        <f>IF(N163="zákl. přenesená",J163,0)</f>
        <v>0</v>
      </c>
      <c r="BH163" s="185">
        <f>IF(N163="sníž. přenesená",J163,0)</f>
        <v>0</v>
      </c>
      <c r="BI163" s="185">
        <f>IF(N163="nulová",J163,0)</f>
        <v>0</v>
      </c>
      <c r="BJ163" s="24" t="s">
        <v>82</v>
      </c>
      <c r="BK163" s="185">
        <f>ROUND(I163*H163,2)</f>
        <v>0</v>
      </c>
      <c r="BL163" s="24" t="s">
        <v>230</v>
      </c>
      <c r="BM163" s="24" t="s">
        <v>250</v>
      </c>
    </row>
    <row r="164" spans="2:65" s="11" customFormat="1">
      <c r="B164" s="186"/>
      <c r="D164" s="187" t="s">
        <v>149</v>
      </c>
      <c r="E164" s="188" t="s">
        <v>5</v>
      </c>
      <c r="F164" s="189" t="s">
        <v>251</v>
      </c>
      <c r="H164" s="190">
        <v>16.523</v>
      </c>
      <c r="I164" s="191"/>
      <c r="L164" s="186"/>
      <c r="M164" s="192"/>
      <c r="N164" s="193"/>
      <c r="O164" s="193"/>
      <c r="P164" s="193"/>
      <c r="Q164" s="193"/>
      <c r="R164" s="193"/>
      <c r="S164" s="193"/>
      <c r="T164" s="194"/>
      <c r="AT164" s="188" t="s">
        <v>149</v>
      </c>
      <c r="AU164" s="188" t="s">
        <v>84</v>
      </c>
      <c r="AV164" s="11" t="s">
        <v>84</v>
      </c>
      <c r="AW164" s="11" t="s">
        <v>37</v>
      </c>
      <c r="AX164" s="11" t="s">
        <v>82</v>
      </c>
      <c r="AY164" s="188" t="s">
        <v>139</v>
      </c>
    </row>
    <row r="165" spans="2:65" s="11" customFormat="1">
      <c r="B165" s="186"/>
      <c r="D165" s="187" t="s">
        <v>149</v>
      </c>
      <c r="F165" s="189" t="s">
        <v>252</v>
      </c>
      <c r="H165" s="190">
        <v>18.175000000000001</v>
      </c>
      <c r="I165" s="191"/>
      <c r="L165" s="186"/>
      <c r="M165" s="192"/>
      <c r="N165" s="193"/>
      <c r="O165" s="193"/>
      <c r="P165" s="193"/>
      <c r="Q165" s="193"/>
      <c r="R165" s="193"/>
      <c r="S165" s="193"/>
      <c r="T165" s="194"/>
      <c r="AT165" s="188" t="s">
        <v>149</v>
      </c>
      <c r="AU165" s="188" t="s">
        <v>84</v>
      </c>
      <c r="AV165" s="11" t="s">
        <v>84</v>
      </c>
      <c r="AW165" s="11" t="s">
        <v>6</v>
      </c>
      <c r="AX165" s="11" t="s">
        <v>82</v>
      </c>
      <c r="AY165" s="188" t="s">
        <v>139</v>
      </c>
    </row>
    <row r="166" spans="2:65" s="1" customFormat="1" ht="38.25" customHeight="1">
      <c r="B166" s="173"/>
      <c r="C166" s="174" t="s">
        <v>253</v>
      </c>
      <c r="D166" s="174" t="s">
        <v>142</v>
      </c>
      <c r="E166" s="175" t="s">
        <v>254</v>
      </c>
      <c r="F166" s="176" t="s">
        <v>255</v>
      </c>
      <c r="G166" s="177" t="s">
        <v>157</v>
      </c>
      <c r="H166" s="178">
        <v>660.92600000000004</v>
      </c>
      <c r="I166" s="179"/>
      <c r="J166" s="180">
        <f>ROUND(I166*H166,2)</f>
        <v>0</v>
      </c>
      <c r="K166" s="176" t="s">
        <v>146</v>
      </c>
      <c r="L166" s="41"/>
      <c r="M166" s="181" t="s">
        <v>5</v>
      </c>
      <c r="N166" s="182" t="s">
        <v>45</v>
      </c>
      <c r="O166" s="42"/>
      <c r="P166" s="183">
        <f>O166*H166</f>
        <v>0</v>
      </c>
      <c r="Q166" s="183">
        <v>0</v>
      </c>
      <c r="R166" s="183">
        <f>Q166*H166</f>
        <v>0</v>
      </c>
      <c r="S166" s="183">
        <v>1.4999999999999999E-2</v>
      </c>
      <c r="T166" s="184">
        <f>S166*H166</f>
        <v>9.9138900000000003</v>
      </c>
      <c r="AR166" s="24" t="s">
        <v>230</v>
      </c>
      <c r="AT166" s="24" t="s">
        <v>142</v>
      </c>
      <c r="AU166" s="24" t="s">
        <v>84</v>
      </c>
      <c r="AY166" s="24" t="s">
        <v>139</v>
      </c>
      <c r="BE166" s="185">
        <f>IF(N166="základní",J166,0)</f>
        <v>0</v>
      </c>
      <c r="BF166" s="185">
        <f>IF(N166="snížená",J166,0)</f>
        <v>0</v>
      </c>
      <c r="BG166" s="185">
        <f>IF(N166="zákl. přenesená",J166,0)</f>
        <v>0</v>
      </c>
      <c r="BH166" s="185">
        <f>IF(N166="sníž. přenesená",J166,0)</f>
        <v>0</v>
      </c>
      <c r="BI166" s="185">
        <f>IF(N166="nulová",J166,0)</f>
        <v>0</v>
      </c>
      <c r="BJ166" s="24" t="s">
        <v>82</v>
      </c>
      <c r="BK166" s="185">
        <f>ROUND(I166*H166,2)</f>
        <v>0</v>
      </c>
      <c r="BL166" s="24" t="s">
        <v>230</v>
      </c>
      <c r="BM166" s="24" t="s">
        <v>256</v>
      </c>
    </row>
    <row r="167" spans="2:65" s="14" customFormat="1">
      <c r="B167" s="214"/>
      <c r="D167" s="187" t="s">
        <v>149</v>
      </c>
      <c r="E167" s="215" t="s">
        <v>5</v>
      </c>
      <c r="F167" s="216" t="s">
        <v>233</v>
      </c>
      <c r="H167" s="215" t="s">
        <v>5</v>
      </c>
      <c r="I167" s="217"/>
      <c r="L167" s="214"/>
      <c r="M167" s="218"/>
      <c r="N167" s="219"/>
      <c r="O167" s="219"/>
      <c r="P167" s="219"/>
      <c r="Q167" s="219"/>
      <c r="R167" s="219"/>
      <c r="S167" s="219"/>
      <c r="T167" s="220"/>
      <c r="AT167" s="215" t="s">
        <v>149</v>
      </c>
      <c r="AU167" s="215" t="s">
        <v>84</v>
      </c>
      <c r="AV167" s="14" t="s">
        <v>82</v>
      </c>
      <c r="AW167" s="14" t="s">
        <v>37</v>
      </c>
      <c r="AX167" s="14" t="s">
        <v>74</v>
      </c>
      <c r="AY167" s="215" t="s">
        <v>139</v>
      </c>
    </row>
    <row r="168" spans="2:65" s="11" customFormat="1">
      <c r="B168" s="186"/>
      <c r="D168" s="187" t="s">
        <v>149</v>
      </c>
      <c r="E168" s="188" t="s">
        <v>5</v>
      </c>
      <c r="F168" s="189" t="s">
        <v>234</v>
      </c>
      <c r="H168" s="190">
        <v>81.78</v>
      </c>
      <c r="I168" s="191"/>
      <c r="L168" s="186"/>
      <c r="M168" s="192"/>
      <c r="N168" s="193"/>
      <c r="O168" s="193"/>
      <c r="P168" s="193"/>
      <c r="Q168" s="193"/>
      <c r="R168" s="193"/>
      <c r="S168" s="193"/>
      <c r="T168" s="194"/>
      <c r="AT168" s="188" t="s">
        <v>149</v>
      </c>
      <c r="AU168" s="188" t="s">
        <v>84</v>
      </c>
      <c r="AV168" s="11" t="s">
        <v>84</v>
      </c>
      <c r="AW168" s="11" t="s">
        <v>37</v>
      </c>
      <c r="AX168" s="11" t="s">
        <v>74</v>
      </c>
      <c r="AY168" s="188" t="s">
        <v>139</v>
      </c>
    </row>
    <row r="169" spans="2:65" s="14" customFormat="1">
      <c r="B169" s="214"/>
      <c r="D169" s="187" t="s">
        <v>149</v>
      </c>
      <c r="E169" s="215" t="s">
        <v>5</v>
      </c>
      <c r="F169" s="216" t="s">
        <v>235</v>
      </c>
      <c r="H169" s="215" t="s">
        <v>5</v>
      </c>
      <c r="I169" s="217"/>
      <c r="L169" s="214"/>
      <c r="M169" s="218"/>
      <c r="N169" s="219"/>
      <c r="O169" s="219"/>
      <c r="P169" s="219"/>
      <c r="Q169" s="219"/>
      <c r="R169" s="219"/>
      <c r="S169" s="219"/>
      <c r="T169" s="220"/>
      <c r="AT169" s="215" t="s">
        <v>149</v>
      </c>
      <c r="AU169" s="215" t="s">
        <v>84</v>
      </c>
      <c r="AV169" s="14" t="s">
        <v>82</v>
      </c>
      <c r="AW169" s="14" t="s">
        <v>37</v>
      </c>
      <c r="AX169" s="14" t="s">
        <v>74</v>
      </c>
      <c r="AY169" s="215" t="s">
        <v>139</v>
      </c>
    </row>
    <row r="170" spans="2:65" s="11" customFormat="1">
      <c r="B170" s="186"/>
      <c r="D170" s="187" t="s">
        <v>149</v>
      </c>
      <c r="E170" s="188" t="s">
        <v>5</v>
      </c>
      <c r="F170" s="189" t="s">
        <v>236</v>
      </c>
      <c r="H170" s="190">
        <v>862.4</v>
      </c>
      <c r="I170" s="191"/>
      <c r="L170" s="186"/>
      <c r="M170" s="192"/>
      <c r="N170" s="193"/>
      <c r="O170" s="193"/>
      <c r="P170" s="193"/>
      <c r="Q170" s="193"/>
      <c r="R170" s="193"/>
      <c r="S170" s="193"/>
      <c r="T170" s="194"/>
      <c r="AT170" s="188" t="s">
        <v>149</v>
      </c>
      <c r="AU170" s="188" t="s">
        <v>84</v>
      </c>
      <c r="AV170" s="11" t="s">
        <v>84</v>
      </c>
      <c r="AW170" s="11" t="s">
        <v>37</v>
      </c>
      <c r="AX170" s="11" t="s">
        <v>74</v>
      </c>
      <c r="AY170" s="188" t="s">
        <v>139</v>
      </c>
    </row>
    <row r="171" spans="2:65" s="13" customFormat="1">
      <c r="B171" s="206"/>
      <c r="D171" s="187" t="s">
        <v>149</v>
      </c>
      <c r="E171" s="207" t="s">
        <v>5</v>
      </c>
      <c r="F171" s="208" t="s">
        <v>163</v>
      </c>
      <c r="H171" s="209">
        <v>944.18</v>
      </c>
      <c r="I171" s="210"/>
      <c r="L171" s="206"/>
      <c r="M171" s="211"/>
      <c r="N171" s="212"/>
      <c r="O171" s="212"/>
      <c r="P171" s="212"/>
      <c r="Q171" s="212"/>
      <c r="R171" s="212"/>
      <c r="S171" s="212"/>
      <c r="T171" s="213"/>
      <c r="AT171" s="207" t="s">
        <v>149</v>
      </c>
      <c r="AU171" s="207" t="s">
        <v>84</v>
      </c>
      <c r="AV171" s="13" t="s">
        <v>164</v>
      </c>
      <c r="AW171" s="13" t="s">
        <v>37</v>
      </c>
      <c r="AX171" s="13" t="s">
        <v>74</v>
      </c>
      <c r="AY171" s="207" t="s">
        <v>139</v>
      </c>
    </row>
    <row r="172" spans="2:65" s="11" customFormat="1">
      <c r="B172" s="186"/>
      <c r="D172" s="187" t="s">
        <v>149</v>
      </c>
      <c r="E172" s="188" t="s">
        <v>5</v>
      </c>
      <c r="F172" s="189" t="s">
        <v>257</v>
      </c>
      <c r="H172" s="190">
        <v>660.92600000000004</v>
      </c>
      <c r="I172" s="191"/>
      <c r="L172" s="186"/>
      <c r="M172" s="192"/>
      <c r="N172" s="193"/>
      <c r="O172" s="193"/>
      <c r="P172" s="193"/>
      <c r="Q172" s="193"/>
      <c r="R172" s="193"/>
      <c r="S172" s="193"/>
      <c r="T172" s="194"/>
      <c r="AT172" s="188" t="s">
        <v>149</v>
      </c>
      <c r="AU172" s="188" t="s">
        <v>84</v>
      </c>
      <c r="AV172" s="11" t="s">
        <v>84</v>
      </c>
      <c r="AW172" s="11" t="s">
        <v>37</v>
      </c>
      <c r="AX172" s="11" t="s">
        <v>82</v>
      </c>
      <c r="AY172" s="188" t="s">
        <v>139</v>
      </c>
    </row>
    <row r="173" spans="2:65" s="10" customFormat="1" ht="29.85" customHeight="1">
      <c r="B173" s="160"/>
      <c r="D173" s="161" t="s">
        <v>73</v>
      </c>
      <c r="E173" s="171" t="s">
        <v>258</v>
      </c>
      <c r="F173" s="171" t="s">
        <v>259</v>
      </c>
      <c r="I173" s="163"/>
      <c r="J173" s="172">
        <f>BK173</f>
        <v>0</v>
      </c>
      <c r="L173" s="160"/>
      <c r="M173" s="165"/>
      <c r="N173" s="166"/>
      <c r="O173" s="166"/>
      <c r="P173" s="167">
        <f>SUM(P174:P193)</f>
        <v>0</v>
      </c>
      <c r="Q173" s="166"/>
      <c r="R173" s="167">
        <f>SUM(R174:R193)</f>
        <v>6.7874583199999998</v>
      </c>
      <c r="S173" s="166"/>
      <c r="T173" s="168">
        <f>SUM(T174:T193)</f>
        <v>2.29625E-2</v>
      </c>
      <c r="AR173" s="161" t="s">
        <v>84</v>
      </c>
      <c r="AT173" s="169" t="s">
        <v>73</v>
      </c>
      <c r="AU173" s="169" t="s">
        <v>82</v>
      </c>
      <c r="AY173" s="161" t="s">
        <v>139</v>
      </c>
      <c r="BK173" s="170">
        <f>SUM(BK174:BK193)</f>
        <v>0</v>
      </c>
    </row>
    <row r="174" spans="2:65" s="1" customFormat="1" ht="16.5" customHeight="1">
      <c r="B174" s="173"/>
      <c r="C174" s="174" t="s">
        <v>260</v>
      </c>
      <c r="D174" s="174" t="s">
        <v>142</v>
      </c>
      <c r="E174" s="175" t="s">
        <v>261</v>
      </c>
      <c r="F174" s="176" t="s">
        <v>262</v>
      </c>
      <c r="G174" s="177" t="s">
        <v>145</v>
      </c>
      <c r="H174" s="178">
        <v>13.75</v>
      </c>
      <c r="I174" s="179"/>
      <c r="J174" s="180">
        <f>ROUND(I174*H174,2)</f>
        <v>0</v>
      </c>
      <c r="K174" s="176" t="s">
        <v>146</v>
      </c>
      <c r="L174" s="41"/>
      <c r="M174" s="181" t="s">
        <v>5</v>
      </c>
      <c r="N174" s="182" t="s">
        <v>45</v>
      </c>
      <c r="O174" s="42"/>
      <c r="P174" s="183">
        <f>O174*H174</f>
        <v>0</v>
      </c>
      <c r="Q174" s="183">
        <v>0</v>
      </c>
      <c r="R174" s="183">
        <f>Q174*H174</f>
        <v>0</v>
      </c>
      <c r="S174" s="183">
        <v>1.67E-3</v>
      </c>
      <c r="T174" s="184">
        <f>S174*H174</f>
        <v>2.29625E-2</v>
      </c>
      <c r="AR174" s="24" t="s">
        <v>230</v>
      </c>
      <c r="AT174" s="24" t="s">
        <v>142</v>
      </c>
      <c r="AU174" s="24" t="s">
        <v>84</v>
      </c>
      <c r="AY174" s="24" t="s">
        <v>139</v>
      </c>
      <c r="BE174" s="185">
        <f>IF(N174="základní",J174,0)</f>
        <v>0</v>
      </c>
      <c r="BF174" s="185">
        <f>IF(N174="snížená",J174,0)</f>
        <v>0</v>
      </c>
      <c r="BG174" s="185">
        <f>IF(N174="zákl. přenesená",J174,0)</f>
        <v>0</v>
      </c>
      <c r="BH174" s="185">
        <f>IF(N174="sníž. přenesená",J174,0)</f>
        <v>0</v>
      </c>
      <c r="BI174" s="185">
        <f>IF(N174="nulová",J174,0)</f>
        <v>0</v>
      </c>
      <c r="BJ174" s="24" t="s">
        <v>82</v>
      </c>
      <c r="BK174" s="185">
        <f>ROUND(I174*H174,2)</f>
        <v>0</v>
      </c>
      <c r="BL174" s="24" t="s">
        <v>230</v>
      </c>
      <c r="BM174" s="24" t="s">
        <v>263</v>
      </c>
    </row>
    <row r="175" spans="2:65" s="11" customFormat="1">
      <c r="B175" s="186"/>
      <c r="D175" s="187" t="s">
        <v>149</v>
      </c>
      <c r="E175" s="188" t="s">
        <v>5</v>
      </c>
      <c r="F175" s="189" t="s">
        <v>150</v>
      </c>
      <c r="H175" s="190">
        <v>5.0999999999999996</v>
      </c>
      <c r="I175" s="191"/>
      <c r="L175" s="186"/>
      <c r="M175" s="192"/>
      <c r="N175" s="193"/>
      <c r="O175" s="193"/>
      <c r="P175" s="193"/>
      <c r="Q175" s="193"/>
      <c r="R175" s="193"/>
      <c r="S175" s="193"/>
      <c r="T175" s="194"/>
      <c r="AT175" s="188" t="s">
        <v>149</v>
      </c>
      <c r="AU175" s="188" t="s">
        <v>84</v>
      </c>
      <c r="AV175" s="11" t="s">
        <v>84</v>
      </c>
      <c r="AW175" s="11" t="s">
        <v>37</v>
      </c>
      <c r="AX175" s="11" t="s">
        <v>74</v>
      </c>
      <c r="AY175" s="188" t="s">
        <v>139</v>
      </c>
    </row>
    <row r="176" spans="2:65" s="11" customFormat="1">
      <c r="B176" s="186"/>
      <c r="D176" s="187" t="s">
        <v>149</v>
      </c>
      <c r="E176" s="188" t="s">
        <v>5</v>
      </c>
      <c r="F176" s="189" t="s">
        <v>151</v>
      </c>
      <c r="H176" s="190">
        <v>8.65</v>
      </c>
      <c r="I176" s="191"/>
      <c r="L176" s="186"/>
      <c r="M176" s="192"/>
      <c r="N176" s="193"/>
      <c r="O176" s="193"/>
      <c r="P176" s="193"/>
      <c r="Q176" s="193"/>
      <c r="R176" s="193"/>
      <c r="S176" s="193"/>
      <c r="T176" s="194"/>
      <c r="AT176" s="188" t="s">
        <v>149</v>
      </c>
      <c r="AU176" s="188" t="s">
        <v>84</v>
      </c>
      <c r="AV176" s="11" t="s">
        <v>84</v>
      </c>
      <c r="AW176" s="11" t="s">
        <v>37</v>
      </c>
      <c r="AX176" s="11" t="s">
        <v>74</v>
      </c>
      <c r="AY176" s="188" t="s">
        <v>139</v>
      </c>
    </row>
    <row r="177" spans="2:65" s="12" customFormat="1">
      <c r="B177" s="195"/>
      <c r="D177" s="187" t="s">
        <v>149</v>
      </c>
      <c r="E177" s="196" t="s">
        <v>5</v>
      </c>
      <c r="F177" s="197" t="s">
        <v>152</v>
      </c>
      <c r="H177" s="198">
        <v>13.75</v>
      </c>
      <c r="I177" s="199"/>
      <c r="L177" s="195"/>
      <c r="M177" s="200"/>
      <c r="N177" s="201"/>
      <c r="O177" s="201"/>
      <c r="P177" s="201"/>
      <c r="Q177" s="201"/>
      <c r="R177" s="201"/>
      <c r="S177" s="201"/>
      <c r="T177" s="202"/>
      <c r="AT177" s="196" t="s">
        <v>149</v>
      </c>
      <c r="AU177" s="196" t="s">
        <v>84</v>
      </c>
      <c r="AV177" s="12" t="s">
        <v>147</v>
      </c>
      <c r="AW177" s="12" t="s">
        <v>37</v>
      </c>
      <c r="AX177" s="12" t="s">
        <v>82</v>
      </c>
      <c r="AY177" s="196" t="s">
        <v>139</v>
      </c>
    </row>
    <row r="178" spans="2:65" s="1" customFormat="1" ht="38.25" customHeight="1">
      <c r="B178" s="173"/>
      <c r="C178" s="174" t="s">
        <v>264</v>
      </c>
      <c r="D178" s="174" t="s">
        <v>142</v>
      </c>
      <c r="E178" s="175" t="s">
        <v>265</v>
      </c>
      <c r="F178" s="176" t="s">
        <v>266</v>
      </c>
      <c r="G178" s="177" t="s">
        <v>157</v>
      </c>
      <c r="H178" s="178">
        <v>944.18</v>
      </c>
      <c r="I178" s="179"/>
      <c r="J178" s="180">
        <f>ROUND(I178*H178,2)</f>
        <v>0</v>
      </c>
      <c r="K178" s="176" t="s">
        <v>146</v>
      </c>
      <c r="L178" s="41"/>
      <c r="M178" s="181" t="s">
        <v>5</v>
      </c>
      <c r="N178" s="182" t="s">
        <v>45</v>
      </c>
      <c r="O178" s="42"/>
      <c r="P178" s="183">
        <f>O178*H178</f>
        <v>0</v>
      </c>
      <c r="Q178" s="183">
        <v>6.8100000000000001E-3</v>
      </c>
      <c r="R178" s="183">
        <f>Q178*H178</f>
        <v>6.4298658</v>
      </c>
      <c r="S178" s="183">
        <v>0</v>
      </c>
      <c r="T178" s="184">
        <f>S178*H178</f>
        <v>0</v>
      </c>
      <c r="AR178" s="24" t="s">
        <v>230</v>
      </c>
      <c r="AT178" s="24" t="s">
        <v>142</v>
      </c>
      <c r="AU178" s="24" t="s">
        <v>84</v>
      </c>
      <c r="AY178" s="24" t="s">
        <v>139</v>
      </c>
      <c r="BE178" s="185">
        <f>IF(N178="základní",J178,0)</f>
        <v>0</v>
      </c>
      <c r="BF178" s="185">
        <f>IF(N178="snížená",J178,0)</f>
        <v>0</v>
      </c>
      <c r="BG178" s="185">
        <f>IF(N178="zákl. přenesená",J178,0)</f>
        <v>0</v>
      </c>
      <c r="BH178" s="185">
        <f>IF(N178="sníž. přenesená",J178,0)</f>
        <v>0</v>
      </c>
      <c r="BI178" s="185">
        <f>IF(N178="nulová",J178,0)</f>
        <v>0</v>
      </c>
      <c r="BJ178" s="24" t="s">
        <v>82</v>
      </c>
      <c r="BK178" s="185">
        <f>ROUND(I178*H178,2)</f>
        <v>0</v>
      </c>
      <c r="BL178" s="24" t="s">
        <v>230</v>
      </c>
      <c r="BM178" s="24" t="s">
        <v>267</v>
      </c>
    </row>
    <row r="179" spans="2:65" s="14" customFormat="1">
      <c r="B179" s="214"/>
      <c r="D179" s="187" t="s">
        <v>149</v>
      </c>
      <c r="E179" s="215" t="s">
        <v>5</v>
      </c>
      <c r="F179" s="216" t="s">
        <v>233</v>
      </c>
      <c r="H179" s="215" t="s">
        <v>5</v>
      </c>
      <c r="I179" s="217"/>
      <c r="L179" s="214"/>
      <c r="M179" s="218"/>
      <c r="N179" s="219"/>
      <c r="O179" s="219"/>
      <c r="P179" s="219"/>
      <c r="Q179" s="219"/>
      <c r="R179" s="219"/>
      <c r="S179" s="219"/>
      <c r="T179" s="220"/>
      <c r="AT179" s="215" t="s">
        <v>149</v>
      </c>
      <c r="AU179" s="215" t="s">
        <v>84</v>
      </c>
      <c r="AV179" s="14" t="s">
        <v>82</v>
      </c>
      <c r="AW179" s="14" t="s">
        <v>37</v>
      </c>
      <c r="AX179" s="14" t="s">
        <v>74</v>
      </c>
      <c r="AY179" s="215" t="s">
        <v>139</v>
      </c>
    </row>
    <row r="180" spans="2:65" s="11" customFormat="1">
      <c r="B180" s="186"/>
      <c r="D180" s="187" t="s">
        <v>149</v>
      </c>
      <c r="E180" s="188" t="s">
        <v>5</v>
      </c>
      <c r="F180" s="189" t="s">
        <v>234</v>
      </c>
      <c r="H180" s="190">
        <v>81.78</v>
      </c>
      <c r="I180" s="191"/>
      <c r="L180" s="186"/>
      <c r="M180" s="192"/>
      <c r="N180" s="193"/>
      <c r="O180" s="193"/>
      <c r="P180" s="193"/>
      <c r="Q180" s="193"/>
      <c r="R180" s="193"/>
      <c r="S180" s="193"/>
      <c r="T180" s="194"/>
      <c r="AT180" s="188" t="s">
        <v>149</v>
      </c>
      <c r="AU180" s="188" t="s">
        <v>84</v>
      </c>
      <c r="AV180" s="11" t="s">
        <v>84</v>
      </c>
      <c r="AW180" s="11" t="s">
        <v>37</v>
      </c>
      <c r="AX180" s="11" t="s">
        <v>74</v>
      </c>
      <c r="AY180" s="188" t="s">
        <v>139</v>
      </c>
    </row>
    <row r="181" spans="2:65" s="14" customFormat="1">
      <c r="B181" s="214"/>
      <c r="D181" s="187" t="s">
        <v>149</v>
      </c>
      <c r="E181" s="215" t="s">
        <v>5</v>
      </c>
      <c r="F181" s="216" t="s">
        <v>235</v>
      </c>
      <c r="H181" s="215" t="s">
        <v>5</v>
      </c>
      <c r="I181" s="217"/>
      <c r="L181" s="214"/>
      <c r="M181" s="218"/>
      <c r="N181" s="219"/>
      <c r="O181" s="219"/>
      <c r="P181" s="219"/>
      <c r="Q181" s="219"/>
      <c r="R181" s="219"/>
      <c r="S181" s="219"/>
      <c r="T181" s="220"/>
      <c r="AT181" s="215" t="s">
        <v>149</v>
      </c>
      <c r="AU181" s="215" t="s">
        <v>84</v>
      </c>
      <c r="AV181" s="14" t="s">
        <v>82</v>
      </c>
      <c r="AW181" s="14" t="s">
        <v>37</v>
      </c>
      <c r="AX181" s="14" t="s">
        <v>74</v>
      </c>
      <c r="AY181" s="215" t="s">
        <v>139</v>
      </c>
    </row>
    <row r="182" spans="2:65" s="11" customFormat="1">
      <c r="B182" s="186"/>
      <c r="D182" s="187" t="s">
        <v>149</v>
      </c>
      <c r="E182" s="188" t="s">
        <v>5</v>
      </c>
      <c r="F182" s="189" t="s">
        <v>236</v>
      </c>
      <c r="H182" s="190">
        <v>862.4</v>
      </c>
      <c r="I182" s="191"/>
      <c r="L182" s="186"/>
      <c r="M182" s="192"/>
      <c r="N182" s="193"/>
      <c r="O182" s="193"/>
      <c r="P182" s="193"/>
      <c r="Q182" s="193"/>
      <c r="R182" s="193"/>
      <c r="S182" s="193"/>
      <c r="T182" s="194"/>
      <c r="AT182" s="188" t="s">
        <v>149</v>
      </c>
      <c r="AU182" s="188" t="s">
        <v>84</v>
      </c>
      <c r="AV182" s="11" t="s">
        <v>84</v>
      </c>
      <c r="AW182" s="11" t="s">
        <v>37</v>
      </c>
      <c r="AX182" s="11" t="s">
        <v>74</v>
      </c>
      <c r="AY182" s="188" t="s">
        <v>139</v>
      </c>
    </row>
    <row r="183" spans="2:65" s="13" customFormat="1">
      <c r="B183" s="206"/>
      <c r="D183" s="187" t="s">
        <v>149</v>
      </c>
      <c r="E183" s="207" t="s">
        <v>5</v>
      </c>
      <c r="F183" s="208" t="s">
        <v>163</v>
      </c>
      <c r="H183" s="209">
        <v>944.18</v>
      </c>
      <c r="I183" s="210"/>
      <c r="L183" s="206"/>
      <c r="M183" s="211"/>
      <c r="N183" s="212"/>
      <c r="O183" s="212"/>
      <c r="P183" s="212"/>
      <c r="Q183" s="212"/>
      <c r="R183" s="212"/>
      <c r="S183" s="212"/>
      <c r="T183" s="213"/>
      <c r="AT183" s="207" t="s">
        <v>149</v>
      </c>
      <c r="AU183" s="207" t="s">
        <v>84</v>
      </c>
      <c r="AV183" s="13" t="s">
        <v>164</v>
      </c>
      <c r="AW183" s="13" t="s">
        <v>37</v>
      </c>
      <c r="AX183" s="13" t="s">
        <v>82</v>
      </c>
      <c r="AY183" s="207" t="s">
        <v>139</v>
      </c>
    </row>
    <row r="184" spans="2:65" s="1" customFormat="1" ht="38.25" customHeight="1">
      <c r="B184" s="173"/>
      <c r="C184" s="174" t="s">
        <v>268</v>
      </c>
      <c r="D184" s="174" t="s">
        <v>142</v>
      </c>
      <c r="E184" s="175" t="s">
        <v>269</v>
      </c>
      <c r="F184" s="176" t="s">
        <v>270</v>
      </c>
      <c r="G184" s="177" t="s">
        <v>157</v>
      </c>
      <c r="H184" s="178">
        <v>944.18</v>
      </c>
      <c r="I184" s="179"/>
      <c r="J184" s="180">
        <f>ROUND(I184*H184,2)</f>
        <v>0</v>
      </c>
      <c r="K184" s="176" t="s">
        <v>146</v>
      </c>
      <c r="L184" s="41"/>
      <c r="M184" s="181" t="s">
        <v>5</v>
      </c>
      <c r="N184" s="182" t="s">
        <v>45</v>
      </c>
      <c r="O184" s="42"/>
      <c r="P184" s="183">
        <f>O184*H184</f>
        <v>0</v>
      </c>
      <c r="Q184" s="183">
        <v>3.4000000000000002E-4</v>
      </c>
      <c r="R184" s="183">
        <f>Q184*H184</f>
        <v>0.32102120000000001</v>
      </c>
      <c r="S184" s="183">
        <v>0</v>
      </c>
      <c r="T184" s="184">
        <f>S184*H184</f>
        <v>0</v>
      </c>
      <c r="AR184" s="24" t="s">
        <v>230</v>
      </c>
      <c r="AT184" s="24" t="s">
        <v>142</v>
      </c>
      <c r="AU184" s="24" t="s">
        <v>84</v>
      </c>
      <c r="AY184" s="24" t="s">
        <v>139</v>
      </c>
      <c r="BE184" s="185">
        <f>IF(N184="základní",J184,0)</f>
        <v>0</v>
      </c>
      <c r="BF184" s="185">
        <f>IF(N184="snížená",J184,0)</f>
        <v>0</v>
      </c>
      <c r="BG184" s="185">
        <f>IF(N184="zákl. přenesená",J184,0)</f>
        <v>0</v>
      </c>
      <c r="BH184" s="185">
        <f>IF(N184="sníž. přenesená",J184,0)</f>
        <v>0</v>
      </c>
      <c r="BI184" s="185">
        <f>IF(N184="nulová",J184,0)</f>
        <v>0</v>
      </c>
      <c r="BJ184" s="24" t="s">
        <v>82</v>
      </c>
      <c r="BK184" s="185">
        <f>ROUND(I184*H184,2)</f>
        <v>0</v>
      </c>
      <c r="BL184" s="24" t="s">
        <v>230</v>
      </c>
      <c r="BM184" s="24" t="s">
        <v>271</v>
      </c>
    </row>
    <row r="185" spans="2:65" s="1" customFormat="1" ht="25.5" customHeight="1">
      <c r="B185" s="173"/>
      <c r="C185" s="174" t="s">
        <v>10</v>
      </c>
      <c r="D185" s="174" t="s">
        <v>142</v>
      </c>
      <c r="E185" s="175" t="s">
        <v>272</v>
      </c>
      <c r="F185" s="176" t="s">
        <v>273</v>
      </c>
      <c r="G185" s="177" t="s">
        <v>145</v>
      </c>
      <c r="H185" s="178">
        <v>13.75</v>
      </c>
      <c r="I185" s="179"/>
      <c r="J185" s="180">
        <f>ROUND(I185*H185,2)</f>
        <v>0</v>
      </c>
      <c r="K185" s="176" t="s">
        <v>146</v>
      </c>
      <c r="L185" s="41"/>
      <c r="M185" s="181" t="s">
        <v>5</v>
      </c>
      <c r="N185" s="182" t="s">
        <v>45</v>
      </c>
      <c r="O185" s="42"/>
      <c r="P185" s="183">
        <f>O185*H185</f>
        <v>0</v>
      </c>
      <c r="Q185" s="183">
        <v>1.97E-3</v>
      </c>
      <c r="R185" s="183">
        <f>Q185*H185</f>
        <v>2.70875E-2</v>
      </c>
      <c r="S185" s="183">
        <v>0</v>
      </c>
      <c r="T185" s="184">
        <f>S185*H185</f>
        <v>0</v>
      </c>
      <c r="AR185" s="24" t="s">
        <v>230</v>
      </c>
      <c r="AT185" s="24" t="s">
        <v>142</v>
      </c>
      <c r="AU185" s="24" t="s">
        <v>84</v>
      </c>
      <c r="AY185" s="24" t="s">
        <v>139</v>
      </c>
      <c r="BE185" s="185">
        <f>IF(N185="základní",J185,0)</f>
        <v>0</v>
      </c>
      <c r="BF185" s="185">
        <f>IF(N185="snížená",J185,0)</f>
        <v>0</v>
      </c>
      <c r="BG185" s="185">
        <f>IF(N185="zákl. přenesená",J185,0)</f>
        <v>0</v>
      </c>
      <c r="BH185" s="185">
        <f>IF(N185="sníž. přenesená",J185,0)</f>
        <v>0</v>
      </c>
      <c r="BI185" s="185">
        <f>IF(N185="nulová",J185,0)</f>
        <v>0</v>
      </c>
      <c r="BJ185" s="24" t="s">
        <v>82</v>
      </c>
      <c r="BK185" s="185">
        <f>ROUND(I185*H185,2)</f>
        <v>0</v>
      </c>
      <c r="BL185" s="24" t="s">
        <v>230</v>
      </c>
      <c r="BM185" s="24" t="s">
        <v>274</v>
      </c>
    </row>
    <row r="186" spans="2:65" s="11" customFormat="1">
      <c r="B186" s="186"/>
      <c r="D186" s="187" t="s">
        <v>149</v>
      </c>
      <c r="E186" s="188" t="s">
        <v>5</v>
      </c>
      <c r="F186" s="189" t="s">
        <v>150</v>
      </c>
      <c r="H186" s="190">
        <v>5.0999999999999996</v>
      </c>
      <c r="I186" s="191"/>
      <c r="L186" s="186"/>
      <c r="M186" s="192"/>
      <c r="N186" s="193"/>
      <c r="O186" s="193"/>
      <c r="P186" s="193"/>
      <c r="Q186" s="193"/>
      <c r="R186" s="193"/>
      <c r="S186" s="193"/>
      <c r="T186" s="194"/>
      <c r="AT186" s="188" t="s">
        <v>149</v>
      </c>
      <c r="AU186" s="188" t="s">
        <v>84</v>
      </c>
      <c r="AV186" s="11" t="s">
        <v>84</v>
      </c>
      <c r="AW186" s="11" t="s">
        <v>37</v>
      </c>
      <c r="AX186" s="11" t="s">
        <v>74</v>
      </c>
      <c r="AY186" s="188" t="s">
        <v>139</v>
      </c>
    </row>
    <row r="187" spans="2:65" s="11" customFormat="1">
      <c r="B187" s="186"/>
      <c r="D187" s="187" t="s">
        <v>149</v>
      </c>
      <c r="E187" s="188" t="s">
        <v>5</v>
      </c>
      <c r="F187" s="189" t="s">
        <v>275</v>
      </c>
      <c r="H187" s="190">
        <v>8.65</v>
      </c>
      <c r="I187" s="191"/>
      <c r="L187" s="186"/>
      <c r="M187" s="192"/>
      <c r="N187" s="193"/>
      <c r="O187" s="193"/>
      <c r="P187" s="193"/>
      <c r="Q187" s="193"/>
      <c r="R187" s="193"/>
      <c r="S187" s="193"/>
      <c r="T187" s="194"/>
      <c r="AT187" s="188" t="s">
        <v>149</v>
      </c>
      <c r="AU187" s="188" t="s">
        <v>84</v>
      </c>
      <c r="AV187" s="11" t="s">
        <v>84</v>
      </c>
      <c r="AW187" s="11" t="s">
        <v>37</v>
      </c>
      <c r="AX187" s="11" t="s">
        <v>74</v>
      </c>
      <c r="AY187" s="188" t="s">
        <v>139</v>
      </c>
    </row>
    <row r="188" spans="2:65" s="12" customFormat="1">
      <c r="B188" s="195"/>
      <c r="D188" s="187" t="s">
        <v>149</v>
      </c>
      <c r="E188" s="196" t="s">
        <v>5</v>
      </c>
      <c r="F188" s="197" t="s">
        <v>152</v>
      </c>
      <c r="H188" s="198">
        <v>13.75</v>
      </c>
      <c r="I188" s="199"/>
      <c r="L188" s="195"/>
      <c r="M188" s="200"/>
      <c r="N188" s="201"/>
      <c r="O188" s="201"/>
      <c r="P188" s="201"/>
      <c r="Q188" s="201"/>
      <c r="R188" s="201"/>
      <c r="S188" s="201"/>
      <c r="T188" s="202"/>
      <c r="AT188" s="196" t="s">
        <v>149</v>
      </c>
      <c r="AU188" s="196" t="s">
        <v>84</v>
      </c>
      <c r="AV188" s="12" t="s">
        <v>147</v>
      </c>
      <c r="AW188" s="12" t="s">
        <v>37</v>
      </c>
      <c r="AX188" s="12" t="s">
        <v>82</v>
      </c>
      <c r="AY188" s="196" t="s">
        <v>139</v>
      </c>
    </row>
    <row r="189" spans="2:65" s="1" customFormat="1" ht="38.25" customHeight="1">
      <c r="B189" s="173"/>
      <c r="C189" s="174" t="s">
        <v>276</v>
      </c>
      <c r="D189" s="174" t="s">
        <v>142</v>
      </c>
      <c r="E189" s="175" t="s">
        <v>277</v>
      </c>
      <c r="F189" s="176" t="s">
        <v>278</v>
      </c>
      <c r="G189" s="177" t="s">
        <v>279</v>
      </c>
      <c r="H189" s="178">
        <v>36</v>
      </c>
      <c r="I189" s="179"/>
      <c r="J189" s="180">
        <f>ROUND(I189*H189,2)</f>
        <v>0</v>
      </c>
      <c r="K189" s="176" t="s">
        <v>146</v>
      </c>
      <c r="L189" s="41"/>
      <c r="M189" s="181" t="s">
        <v>5</v>
      </c>
      <c r="N189" s="182" t="s">
        <v>45</v>
      </c>
      <c r="O189" s="42"/>
      <c r="P189" s="183">
        <f>O189*H189</f>
        <v>0</v>
      </c>
      <c r="Q189" s="183">
        <v>0</v>
      </c>
      <c r="R189" s="183">
        <f>Q189*H189</f>
        <v>0</v>
      </c>
      <c r="S189" s="183">
        <v>0</v>
      </c>
      <c r="T189" s="184">
        <f>S189*H189</f>
        <v>0</v>
      </c>
      <c r="AR189" s="24" t="s">
        <v>230</v>
      </c>
      <c r="AT189" s="24" t="s">
        <v>142</v>
      </c>
      <c r="AU189" s="24" t="s">
        <v>84</v>
      </c>
      <c r="AY189" s="24" t="s">
        <v>139</v>
      </c>
      <c r="BE189" s="185">
        <f>IF(N189="základní",J189,0)</f>
        <v>0</v>
      </c>
      <c r="BF189" s="185">
        <f>IF(N189="snížená",J189,0)</f>
        <v>0</v>
      </c>
      <c r="BG189" s="185">
        <f>IF(N189="zákl. přenesená",J189,0)</f>
        <v>0</v>
      </c>
      <c r="BH189" s="185">
        <f>IF(N189="sníž. přenesená",J189,0)</f>
        <v>0</v>
      </c>
      <c r="BI189" s="185">
        <f>IF(N189="nulová",J189,0)</f>
        <v>0</v>
      </c>
      <c r="BJ189" s="24" t="s">
        <v>82</v>
      </c>
      <c r="BK189" s="185">
        <f>ROUND(I189*H189,2)</f>
        <v>0</v>
      </c>
      <c r="BL189" s="24" t="s">
        <v>230</v>
      </c>
      <c r="BM189" s="24" t="s">
        <v>280</v>
      </c>
    </row>
    <row r="190" spans="2:65" s="1" customFormat="1" ht="25.5" customHeight="1">
      <c r="B190" s="173"/>
      <c r="C190" s="221" t="s">
        <v>281</v>
      </c>
      <c r="D190" s="221" t="s">
        <v>245</v>
      </c>
      <c r="E190" s="222" t="s">
        <v>282</v>
      </c>
      <c r="F190" s="223" t="s">
        <v>283</v>
      </c>
      <c r="G190" s="224" t="s">
        <v>157</v>
      </c>
      <c r="H190" s="225">
        <v>2.4380000000000002</v>
      </c>
      <c r="I190" s="226"/>
      <c r="J190" s="227">
        <f>ROUND(I190*H190,2)</f>
        <v>0</v>
      </c>
      <c r="K190" s="223" t="s">
        <v>146</v>
      </c>
      <c r="L190" s="228"/>
      <c r="M190" s="229" t="s">
        <v>5</v>
      </c>
      <c r="N190" s="230" t="s">
        <v>45</v>
      </c>
      <c r="O190" s="42"/>
      <c r="P190" s="183">
        <f>O190*H190</f>
        <v>0</v>
      </c>
      <c r="Q190" s="183">
        <v>3.8899999999999998E-3</v>
      </c>
      <c r="R190" s="183">
        <f>Q190*H190</f>
        <v>9.4838200000000004E-3</v>
      </c>
      <c r="S190" s="183">
        <v>0</v>
      </c>
      <c r="T190" s="184">
        <f>S190*H190</f>
        <v>0</v>
      </c>
      <c r="AR190" s="24" t="s">
        <v>249</v>
      </c>
      <c r="AT190" s="24" t="s">
        <v>245</v>
      </c>
      <c r="AU190" s="24" t="s">
        <v>84</v>
      </c>
      <c r="AY190" s="24" t="s">
        <v>139</v>
      </c>
      <c r="BE190" s="185">
        <f>IF(N190="základní",J190,0)</f>
        <v>0</v>
      </c>
      <c r="BF190" s="185">
        <f>IF(N190="snížená",J190,0)</f>
        <v>0</v>
      </c>
      <c r="BG190" s="185">
        <f>IF(N190="zákl. přenesená",J190,0)</f>
        <v>0</v>
      </c>
      <c r="BH190" s="185">
        <f>IF(N190="sníž. přenesená",J190,0)</f>
        <v>0</v>
      </c>
      <c r="BI190" s="185">
        <f>IF(N190="nulová",J190,0)</f>
        <v>0</v>
      </c>
      <c r="BJ190" s="24" t="s">
        <v>82</v>
      </c>
      <c r="BK190" s="185">
        <f>ROUND(I190*H190,2)</f>
        <v>0</v>
      </c>
      <c r="BL190" s="24" t="s">
        <v>230</v>
      </c>
      <c r="BM190" s="24" t="s">
        <v>284</v>
      </c>
    </row>
    <row r="191" spans="2:65" s="14" customFormat="1">
      <c r="B191" s="214"/>
      <c r="D191" s="187" t="s">
        <v>149</v>
      </c>
      <c r="E191" s="215" t="s">
        <v>5</v>
      </c>
      <c r="F191" s="216" t="s">
        <v>285</v>
      </c>
      <c r="H191" s="215" t="s">
        <v>5</v>
      </c>
      <c r="I191" s="217"/>
      <c r="L191" s="214"/>
      <c r="M191" s="218"/>
      <c r="N191" s="219"/>
      <c r="O191" s="219"/>
      <c r="P191" s="219"/>
      <c r="Q191" s="219"/>
      <c r="R191" s="219"/>
      <c r="S191" s="219"/>
      <c r="T191" s="220"/>
      <c r="AT191" s="215" t="s">
        <v>149</v>
      </c>
      <c r="AU191" s="215" t="s">
        <v>84</v>
      </c>
      <c r="AV191" s="14" t="s">
        <v>82</v>
      </c>
      <c r="AW191" s="14" t="s">
        <v>37</v>
      </c>
      <c r="AX191" s="14" t="s">
        <v>74</v>
      </c>
      <c r="AY191" s="215" t="s">
        <v>139</v>
      </c>
    </row>
    <row r="192" spans="2:65" s="11" customFormat="1">
      <c r="B192" s="186"/>
      <c r="D192" s="187" t="s">
        <v>149</v>
      </c>
      <c r="E192" s="188" t="s">
        <v>5</v>
      </c>
      <c r="F192" s="189" t="s">
        <v>286</v>
      </c>
      <c r="H192" s="190">
        <v>2.2160000000000002</v>
      </c>
      <c r="I192" s="191"/>
      <c r="L192" s="186"/>
      <c r="M192" s="192"/>
      <c r="N192" s="193"/>
      <c r="O192" s="193"/>
      <c r="P192" s="193"/>
      <c r="Q192" s="193"/>
      <c r="R192" s="193"/>
      <c r="S192" s="193"/>
      <c r="T192" s="194"/>
      <c r="AT192" s="188" t="s">
        <v>149</v>
      </c>
      <c r="AU192" s="188" t="s">
        <v>84</v>
      </c>
      <c r="AV192" s="11" t="s">
        <v>84</v>
      </c>
      <c r="AW192" s="11" t="s">
        <v>37</v>
      </c>
      <c r="AX192" s="11" t="s">
        <v>82</v>
      </c>
      <c r="AY192" s="188" t="s">
        <v>139</v>
      </c>
    </row>
    <row r="193" spans="2:65" s="11" customFormat="1">
      <c r="B193" s="186"/>
      <c r="D193" s="187" t="s">
        <v>149</v>
      </c>
      <c r="F193" s="189" t="s">
        <v>287</v>
      </c>
      <c r="H193" s="190">
        <v>2.4380000000000002</v>
      </c>
      <c r="I193" s="191"/>
      <c r="L193" s="186"/>
      <c r="M193" s="192"/>
      <c r="N193" s="193"/>
      <c r="O193" s="193"/>
      <c r="P193" s="193"/>
      <c r="Q193" s="193"/>
      <c r="R193" s="193"/>
      <c r="S193" s="193"/>
      <c r="T193" s="194"/>
      <c r="AT193" s="188" t="s">
        <v>149</v>
      </c>
      <c r="AU193" s="188" t="s">
        <v>84</v>
      </c>
      <c r="AV193" s="11" t="s">
        <v>84</v>
      </c>
      <c r="AW193" s="11" t="s">
        <v>6</v>
      </c>
      <c r="AX193" s="11" t="s">
        <v>82</v>
      </c>
      <c r="AY193" s="188" t="s">
        <v>139</v>
      </c>
    </row>
    <row r="194" spans="2:65" s="10" customFormat="1" ht="29.85" customHeight="1">
      <c r="B194" s="160"/>
      <c r="D194" s="161" t="s">
        <v>73</v>
      </c>
      <c r="E194" s="171" t="s">
        <v>288</v>
      </c>
      <c r="F194" s="171" t="s">
        <v>289</v>
      </c>
      <c r="I194" s="163"/>
      <c r="J194" s="172">
        <f>BK194</f>
        <v>0</v>
      </c>
      <c r="L194" s="160"/>
      <c r="M194" s="165"/>
      <c r="N194" s="166"/>
      <c r="O194" s="166"/>
      <c r="P194" s="167">
        <f>SUM(P195:P206)</f>
        <v>0</v>
      </c>
      <c r="Q194" s="166"/>
      <c r="R194" s="167">
        <f>SUM(R195:R206)</f>
        <v>0.25480955999999999</v>
      </c>
      <c r="S194" s="166"/>
      <c r="T194" s="168">
        <f>SUM(T195:T206)</f>
        <v>0</v>
      </c>
      <c r="AR194" s="161" t="s">
        <v>84</v>
      </c>
      <c r="AT194" s="169" t="s">
        <v>73</v>
      </c>
      <c r="AU194" s="169" t="s">
        <v>82</v>
      </c>
      <c r="AY194" s="161" t="s">
        <v>139</v>
      </c>
      <c r="BK194" s="170">
        <f>SUM(BK195:BK206)</f>
        <v>0</v>
      </c>
    </row>
    <row r="195" spans="2:65" s="1" customFormat="1" ht="25.5" customHeight="1">
      <c r="B195" s="173"/>
      <c r="C195" s="174" t="s">
        <v>290</v>
      </c>
      <c r="D195" s="174" t="s">
        <v>142</v>
      </c>
      <c r="E195" s="175" t="s">
        <v>291</v>
      </c>
      <c r="F195" s="176" t="s">
        <v>292</v>
      </c>
      <c r="G195" s="177" t="s">
        <v>157</v>
      </c>
      <c r="H195" s="178">
        <v>944.18</v>
      </c>
      <c r="I195" s="179"/>
      <c r="J195" s="180">
        <f>ROUND(I195*H195,2)</f>
        <v>0</v>
      </c>
      <c r="K195" s="176" t="s">
        <v>5</v>
      </c>
      <c r="L195" s="41"/>
      <c r="M195" s="181" t="s">
        <v>5</v>
      </c>
      <c r="N195" s="182" t="s">
        <v>45</v>
      </c>
      <c r="O195" s="42"/>
      <c r="P195" s="183">
        <f>O195*H195</f>
        <v>0</v>
      </c>
      <c r="Q195" s="183">
        <v>1.0000000000000001E-5</v>
      </c>
      <c r="R195" s="183">
        <f>Q195*H195</f>
        <v>9.4418000000000002E-3</v>
      </c>
      <c r="S195" s="183">
        <v>0</v>
      </c>
      <c r="T195" s="184">
        <f>S195*H195</f>
        <v>0</v>
      </c>
      <c r="AR195" s="24" t="s">
        <v>230</v>
      </c>
      <c r="AT195" s="24" t="s">
        <v>142</v>
      </c>
      <c r="AU195" s="24" t="s">
        <v>84</v>
      </c>
      <c r="AY195" s="24" t="s">
        <v>139</v>
      </c>
      <c r="BE195" s="185">
        <f>IF(N195="základní",J195,0)</f>
        <v>0</v>
      </c>
      <c r="BF195" s="185">
        <f>IF(N195="snížená",J195,0)</f>
        <v>0</v>
      </c>
      <c r="BG195" s="185">
        <f>IF(N195="zákl. přenesená",J195,0)</f>
        <v>0</v>
      </c>
      <c r="BH195" s="185">
        <f>IF(N195="sníž. přenesená",J195,0)</f>
        <v>0</v>
      </c>
      <c r="BI195" s="185">
        <f>IF(N195="nulová",J195,0)</f>
        <v>0</v>
      </c>
      <c r="BJ195" s="24" t="s">
        <v>82</v>
      </c>
      <c r="BK195" s="185">
        <f>ROUND(I195*H195,2)</f>
        <v>0</v>
      </c>
      <c r="BL195" s="24" t="s">
        <v>230</v>
      </c>
      <c r="BM195" s="24" t="s">
        <v>293</v>
      </c>
    </row>
    <row r="196" spans="2:65" s="1" customFormat="1" ht="54">
      <c r="B196" s="41"/>
      <c r="D196" s="187" t="s">
        <v>159</v>
      </c>
      <c r="F196" s="203" t="s">
        <v>294</v>
      </c>
      <c r="I196" s="204"/>
      <c r="L196" s="41"/>
      <c r="M196" s="205"/>
      <c r="N196" s="42"/>
      <c r="O196" s="42"/>
      <c r="P196" s="42"/>
      <c r="Q196" s="42"/>
      <c r="R196" s="42"/>
      <c r="S196" s="42"/>
      <c r="T196" s="70"/>
      <c r="AT196" s="24" t="s">
        <v>159</v>
      </c>
      <c r="AU196" s="24" t="s">
        <v>84</v>
      </c>
    </row>
    <row r="197" spans="2:65" s="14" customFormat="1">
      <c r="B197" s="214"/>
      <c r="D197" s="187" t="s">
        <v>149</v>
      </c>
      <c r="E197" s="215" t="s">
        <v>5</v>
      </c>
      <c r="F197" s="216" t="s">
        <v>233</v>
      </c>
      <c r="H197" s="215" t="s">
        <v>5</v>
      </c>
      <c r="I197" s="217"/>
      <c r="L197" s="214"/>
      <c r="M197" s="218"/>
      <c r="N197" s="219"/>
      <c r="O197" s="219"/>
      <c r="P197" s="219"/>
      <c r="Q197" s="219"/>
      <c r="R197" s="219"/>
      <c r="S197" s="219"/>
      <c r="T197" s="220"/>
      <c r="AT197" s="215" t="s">
        <v>149</v>
      </c>
      <c r="AU197" s="215" t="s">
        <v>84</v>
      </c>
      <c r="AV197" s="14" t="s">
        <v>82</v>
      </c>
      <c r="AW197" s="14" t="s">
        <v>37</v>
      </c>
      <c r="AX197" s="14" t="s">
        <v>74</v>
      </c>
      <c r="AY197" s="215" t="s">
        <v>139</v>
      </c>
    </row>
    <row r="198" spans="2:65" s="11" customFormat="1">
      <c r="B198" s="186"/>
      <c r="D198" s="187" t="s">
        <v>149</v>
      </c>
      <c r="E198" s="188" t="s">
        <v>5</v>
      </c>
      <c r="F198" s="189" t="s">
        <v>234</v>
      </c>
      <c r="H198" s="190">
        <v>81.78</v>
      </c>
      <c r="I198" s="191"/>
      <c r="L198" s="186"/>
      <c r="M198" s="192"/>
      <c r="N198" s="193"/>
      <c r="O198" s="193"/>
      <c r="P198" s="193"/>
      <c r="Q198" s="193"/>
      <c r="R198" s="193"/>
      <c r="S198" s="193"/>
      <c r="T198" s="194"/>
      <c r="AT198" s="188" t="s">
        <v>149</v>
      </c>
      <c r="AU198" s="188" t="s">
        <v>84</v>
      </c>
      <c r="AV198" s="11" t="s">
        <v>84</v>
      </c>
      <c r="AW198" s="11" t="s">
        <v>37</v>
      </c>
      <c r="AX198" s="11" t="s">
        <v>74</v>
      </c>
      <c r="AY198" s="188" t="s">
        <v>139</v>
      </c>
    </row>
    <row r="199" spans="2:65" s="14" customFormat="1">
      <c r="B199" s="214"/>
      <c r="D199" s="187" t="s">
        <v>149</v>
      </c>
      <c r="E199" s="215" t="s">
        <v>5</v>
      </c>
      <c r="F199" s="216" t="s">
        <v>235</v>
      </c>
      <c r="H199" s="215" t="s">
        <v>5</v>
      </c>
      <c r="I199" s="217"/>
      <c r="L199" s="214"/>
      <c r="M199" s="218"/>
      <c r="N199" s="219"/>
      <c r="O199" s="219"/>
      <c r="P199" s="219"/>
      <c r="Q199" s="219"/>
      <c r="R199" s="219"/>
      <c r="S199" s="219"/>
      <c r="T199" s="220"/>
      <c r="AT199" s="215" t="s">
        <v>149</v>
      </c>
      <c r="AU199" s="215" t="s">
        <v>84</v>
      </c>
      <c r="AV199" s="14" t="s">
        <v>82</v>
      </c>
      <c r="AW199" s="14" t="s">
        <v>37</v>
      </c>
      <c r="AX199" s="14" t="s">
        <v>74</v>
      </c>
      <c r="AY199" s="215" t="s">
        <v>139</v>
      </c>
    </row>
    <row r="200" spans="2:65" s="11" customFormat="1">
      <c r="B200" s="186"/>
      <c r="D200" s="187" t="s">
        <v>149</v>
      </c>
      <c r="E200" s="188" t="s">
        <v>5</v>
      </c>
      <c r="F200" s="189" t="s">
        <v>236</v>
      </c>
      <c r="H200" s="190">
        <v>862.4</v>
      </c>
      <c r="I200" s="191"/>
      <c r="L200" s="186"/>
      <c r="M200" s="192"/>
      <c r="N200" s="193"/>
      <c r="O200" s="193"/>
      <c r="P200" s="193"/>
      <c r="Q200" s="193"/>
      <c r="R200" s="193"/>
      <c r="S200" s="193"/>
      <c r="T200" s="194"/>
      <c r="AT200" s="188" t="s">
        <v>149</v>
      </c>
      <c r="AU200" s="188" t="s">
        <v>84</v>
      </c>
      <c r="AV200" s="11" t="s">
        <v>84</v>
      </c>
      <c r="AW200" s="11" t="s">
        <v>37</v>
      </c>
      <c r="AX200" s="11" t="s">
        <v>74</v>
      </c>
      <c r="AY200" s="188" t="s">
        <v>139</v>
      </c>
    </row>
    <row r="201" spans="2:65" s="12" customFormat="1">
      <c r="B201" s="195"/>
      <c r="D201" s="187" t="s">
        <v>149</v>
      </c>
      <c r="E201" s="196" t="s">
        <v>5</v>
      </c>
      <c r="F201" s="197" t="s">
        <v>152</v>
      </c>
      <c r="H201" s="198">
        <v>944.18</v>
      </c>
      <c r="I201" s="199"/>
      <c r="L201" s="195"/>
      <c r="M201" s="200"/>
      <c r="N201" s="201"/>
      <c r="O201" s="201"/>
      <c r="P201" s="201"/>
      <c r="Q201" s="201"/>
      <c r="R201" s="201"/>
      <c r="S201" s="201"/>
      <c r="T201" s="202"/>
      <c r="AT201" s="196" t="s">
        <v>149</v>
      </c>
      <c r="AU201" s="196" t="s">
        <v>84</v>
      </c>
      <c r="AV201" s="12" t="s">
        <v>147</v>
      </c>
      <c r="AW201" s="12" t="s">
        <v>37</v>
      </c>
      <c r="AX201" s="12" t="s">
        <v>82</v>
      </c>
      <c r="AY201" s="196" t="s">
        <v>139</v>
      </c>
    </row>
    <row r="202" spans="2:65" s="1" customFormat="1" ht="25.5" customHeight="1">
      <c r="B202" s="173"/>
      <c r="C202" s="221" t="s">
        <v>295</v>
      </c>
      <c r="D202" s="221" t="s">
        <v>245</v>
      </c>
      <c r="E202" s="222" t="s">
        <v>296</v>
      </c>
      <c r="F202" s="223" t="s">
        <v>297</v>
      </c>
      <c r="G202" s="224" t="s">
        <v>157</v>
      </c>
      <c r="H202" s="225">
        <v>1038.598</v>
      </c>
      <c r="I202" s="226"/>
      <c r="J202" s="227">
        <f>ROUND(I202*H202,2)</f>
        <v>0</v>
      </c>
      <c r="K202" s="223" t="s">
        <v>146</v>
      </c>
      <c r="L202" s="228"/>
      <c r="M202" s="229" t="s">
        <v>5</v>
      </c>
      <c r="N202" s="230" t="s">
        <v>45</v>
      </c>
      <c r="O202" s="42"/>
      <c r="P202" s="183">
        <f>O202*H202</f>
        <v>0</v>
      </c>
      <c r="Q202" s="183">
        <v>1.2E-4</v>
      </c>
      <c r="R202" s="183">
        <f>Q202*H202</f>
        <v>0.12463175999999999</v>
      </c>
      <c r="S202" s="183">
        <v>0</v>
      </c>
      <c r="T202" s="184">
        <f>S202*H202</f>
        <v>0</v>
      </c>
      <c r="AR202" s="24" t="s">
        <v>249</v>
      </c>
      <c r="AT202" s="24" t="s">
        <v>245</v>
      </c>
      <c r="AU202" s="24" t="s">
        <v>84</v>
      </c>
      <c r="AY202" s="24" t="s">
        <v>139</v>
      </c>
      <c r="BE202" s="185">
        <f>IF(N202="základní",J202,0)</f>
        <v>0</v>
      </c>
      <c r="BF202" s="185">
        <f>IF(N202="snížená",J202,0)</f>
        <v>0</v>
      </c>
      <c r="BG202" s="185">
        <f>IF(N202="zákl. přenesená",J202,0)</f>
        <v>0</v>
      </c>
      <c r="BH202" s="185">
        <f>IF(N202="sníž. přenesená",J202,0)</f>
        <v>0</v>
      </c>
      <c r="BI202" s="185">
        <f>IF(N202="nulová",J202,0)</f>
        <v>0</v>
      </c>
      <c r="BJ202" s="24" t="s">
        <v>82</v>
      </c>
      <c r="BK202" s="185">
        <f>ROUND(I202*H202,2)</f>
        <v>0</v>
      </c>
      <c r="BL202" s="24" t="s">
        <v>230</v>
      </c>
      <c r="BM202" s="24" t="s">
        <v>298</v>
      </c>
    </row>
    <row r="203" spans="2:65" s="11" customFormat="1">
      <c r="B203" s="186"/>
      <c r="D203" s="187" t="s">
        <v>149</v>
      </c>
      <c r="F203" s="189" t="s">
        <v>299</v>
      </c>
      <c r="H203" s="190">
        <v>1038.598</v>
      </c>
      <c r="I203" s="191"/>
      <c r="L203" s="186"/>
      <c r="M203" s="192"/>
      <c r="N203" s="193"/>
      <c r="O203" s="193"/>
      <c r="P203" s="193"/>
      <c r="Q203" s="193"/>
      <c r="R203" s="193"/>
      <c r="S203" s="193"/>
      <c r="T203" s="194"/>
      <c r="AT203" s="188" t="s">
        <v>149</v>
      </c>
      <c r="AU203" s="188" t="s">
        <v>84</v>
      </c>
      <c r="AV203" s="11" t="s">
        <v>84</v>
      </c>
      <c r="AW203" s="11" t="s">
        <v>6</v>
      </c>
      <c r="AX203" s="11" t="s">
        <v>82</v>
      </c>
      <c r="AY203" s="188" t="s">
        <v>139</v>
      </c>
    </row>
    <row r="204" spans="2:65" s="1" customFormat="1" ht="16.5" customHeight="1">
      <c r="B204" s="173"/>
      <c r="C204" s="174" t="s">
        <v>300</v>
      </c>
      <c r="D204" s="174" t="s">
        <v>142</v>
      </c>
      <c r="E204" s="175" t="s">
        <v>301</v>
      </c>
      <c r="F204" s="176" t="s">
        <v>302</v>
      </c>
      <c r="G204" s="177" t="s">
        <v>157</v>
      </c>
      <c r="H204" s="178">
        <v>862.4</v>
      </c>
      <c r="I204" s="179"/>
      <c r="J204" s="180">
        <f>ROUND(I204*H204,2)</f>
        <v>0</v>
      </c>
      <c r="K204" s="176" t="s">
        <v>5</v>
      </c>
      <c r="L204" s="41"/>
      <c r="M204" s="181" t="s">
        <v>5</v>
      </c>
      <c r="N204" s="182" t="s">
        <v>45</v>
      </c>
      <c r="O204" s="42"/>
      <c r="P204" s="183">
        <f>O204*H204</f>
        <v>0</v>
      </c>
      <c r="Q204" s="183">
        <v>1.3999999999999999E-4</v>
      </c>
      <c r="R204" s="183">
        <f>Q204*H204</f>
        <v>0.12073599999999998</v>
      </c>
      <c r="S204" s="183">
        <v>0</v>
      </c>
      <c r="T204" s="184">
        <f>S204*H204</f>
        <v>0</v>
      </c>
      <c r="AR204" s="24" t="s">
        <v>230</v>
      </c>
      <c r="AT204" s="24" t="s">
        <v>142</v>
      </c>
      <c r="AU204" s="24" t="s">
        <v>84</v>
      </c>
      <c r="AY204" s="24" t="s">
        <v>139</v>
      </c>
      <c r="BE204" s="185">
        <f>IF(N204="základní",J204,0)</f>
        <v>0</v>
      </c>
      <c r="BF204" s="185">
        <f>IF(N204="snížená",J204,0)</f>
        <v>0</v>
      </c>
      <c r="BG204" s="185">
        <f>IF(N204="zákl. přenesená",J204,0)</f>
        <v>0</v>
      </c>
      <c r="BH204" s="185">
        <f>IF(N204="sníž. přenesená",J204,0)</f>
        <v>0</v>
      </c>
      <c r="BI204" s="185">
        <f>IF(N204="nulová",J204,0)</f>
        <v>0</v>
      </c>
      <c r="BJ204" s="24" t="s">
        <v>82</v>
      </c>
      <c r="BK204" s="185">
        <f>ROUND(I204*H204,2)</f>
        <v>0</v>
      </c>
      <c r="BL204" s="24" t="s">
        <v>230</v>
      </c>
      <c r="BM204" s="24" t="s">
        <v>303</v>
      </c>
    </row>
    <row r="205" spans="2:65" s="1" customFormat="1" ht="40.5">
      <c r="B205" s="41"/>
      <c r="D205" s="187" t="s">
        <v>159</v>
      </c>
      <c r="F205" s="203" t="s">
        <v>304</v>
      </c>
      <c r="I205" s="204"/>
      <c r="L205" s="41"/>
      <c r="M205" s="205"/>
      <c r="N205" s="42"/>
      <c r="O205" s="42"/>
      <c r="P205" s="42"/>
      <c r="Q205" s="42"/>
      <c r="R205" s="42"/>
      <c r="S205" s="42"/>
      <c r="T205" s="70"/>
      <c r="AT205" s="24" t="s">
        <v>159</v>
      </c>
      <c r="AU205" s="24" t="s">
        <v>84</v>
      </c>
    </row>
    <row r="206" spans="2:65" s="11" customFormat="1">
      <c r="B206" s="186"/>
      <c r="D206" s="187" t="s">
        <v>149</v>
      </c>
      <c r="E206" s="188" t="s">
        <v>5</v>
      </c>
      <c r="F206" s="189" t="s">
        <v>305</v>
      </c>
      <c r="H206" s="190">
        <v>862.4</v>
      </c>
      <c r="I206" s="191"/>
      <c r="L206" s="186"/>
      <c r="M206" s="192"/>
      <c r="N206" s="193"/>
      <c r="O206" s="193"/>
      <c r="P206" s="193"/>
      <c r="Q206" s="193"/>
      <c r="R206" s="193"/>
      <c r="S206" s="193"/>
      <c r="T206" s="194"/>
      <c r="AT206" s="188" t="s">
        <v>149</v>
      </c>
      <c r="AU206" s="188" t="s">
        <v>84</v>
      </c>
      <c r="AV206" s="11" t="s">
        <v>84</v>
      </c>
      <c r="AW206" s="11" t="s">
        <v>37</v>
      </c>
      <c r="AX206" s="11" t="s">
        <v>82</v>
      </c>
      <c r="AY206" s="188" t="s">
        <v>139</v>
      </c>
    </row>
    <row r="207" spans="2:65" s="10" customFormat="1" ht="29.85" customHeight="1">
      <c r="B207" s="160"/>
      <c r="D207" s="161" t="s">
        <v>73</v>
      </c>
      <c r="E207" s="171" t="s">
        <v>306</v>
      </c>
      <c r="F207" s="171" t="s">
        <v>307</v>
      </c>
      <c r="I207" s="163"/>
      <c r="J207" s="172">
        <f>BK207</f>
        <v>0</v>
      </c>
      <c r="L207" s="160"/>
      <c r="M207" s="165"/>
      <c r="N207" s="166"/>
      <c r="O207" s="166"/>
      <c r="P207" s="167">
        <f>SUM(P208:P213)</f>
        <v>0</v>
      </c>
      <c r="Q207" s="166"/>
      <c r="R207" s="167">
        <f>SUM(R208:R213)</f>
        <v>0</v>
      </c>
      <c r="S207" s="166"/>
      <c r="T207" s="168">
        <f>SUM(T208:T213)</f>
        <v>6.6092599999999999</v>
      </c>
      <c r="AR207" s="161" t="s">
        <v>84</v>
      </c>
      <c r="AT207" s="169" t="s">
        <v>73</v>
      </c>
      <c r="AU207" s="169" t="s">
        <v>82</v>
      </c>
      <c r="AY207" s="161" t="s">
        <v>139</v>
      </c>
      <c r="BK207" s="170">
        <f>SUM(BK208:BK213)</f>
        <v>0</v>
      </c>
    </row>
    <row r="208" spans="2:65" s="1" customFormat="1" ht="16.5" customHeight="1">
      <c r="B208" s="173"/>
      <c r="C208" s="174" t="s">
        <v>308</v>
      </c>
      <c r="D208" s="174" t="s">
        <v>142</v>
      </c>
      <c r="E208" s="175" t="s">
        <v>309</v>
      </c>
      <c r="F208" s="176" t="s">
        <v>310</v>
      </c>
      <c r="G208" s="177" t="s">
        <v>157</v>
      </c>
      <c r="H208" s="178">
        <v>944.18</v>
      </c>
      <c r="I208" s="179"/>
      <c r="J208" s="180">
        <f>ROUND(I208*H208,2)</f>
        <v>0</v>
      </c>
      <c r="K208" s="176" t="s">
        <v>146</v>
      </c>
      <c r="L208" s="41"/>
      <c r="M208" s="181" t="s">
        <v>5</v>
      </c>
      <c r="N208" s="182" t="s">
        <v>45</v>
      </c>
      <c r="O208" s="42"/>
      <c r="P208" s="183">
        <f>O208*H208</f>
        <v>0</v>
      </c>
      <c r="Q208" s="183">
        <v>0</v>
      </c>
      <c r="R208" s="183">
        <f>Q208*H208</f>
        <v>0</v>
      </c>
      <c r="S208" s="183">
        <v>7.0000000000000001E-3</v>
      </c>
      <c r="T208" s="184">
        <f>S208*H208</f>
        <v>6.6092599999999999</v>
      </c>
      <c r="AR208" s="24" t="s">
        <v>230</v>
      </c>
      <c r="AT208" s="24" t="s">
        <v>142</v>
      </c>
      <c r="AU208" s="24" t="s">
        <v>84</v>
      </c>
      <c r="AY208" s="24" t="s">
        <v>139</v>
      </c>
      <c r="BE208" s="185">
        <f>IF(N208="základní",J208,0)</f>
        <v>0</v>
      </c>
      <c r="BF208" s="185">
        <f>IF(N208="snížená",J208,0)</f>
        <v>0</v>
      </c>
      <c r="BG208" s="185">
        <f>IF(N208="zákl. přenesená",J208,0)</f>
        <v>0</v>
      </c>
      <c r="BH208" s="185">
        <f>IF(N208="sníž. přenesená",J208,0)</f>
        <v>0</v>
      </c>
      <c r="BI208" s="185">
        <f>IF(N208="nulová",J208,0)</f>
        <v>0</v>
      </c>
      <c r="BJ208" s="24" t="s">
        <v>82</v>
      </c>
      <c r="BK208" s="185">
        <f>ROUND(I208*H208,2)</f>
        <v>0</v>
      </c>
      <c r="BL208" s="24" t="s">
        <v>230</v>
      </c>
      <c r="BM208" s="24" t="s">
        <v>311</v>
      </c>
    </row>
    <row r="209" spans="2:65" s="14" customFormat="1">
      <c r="B209" s="214"/>
      <c r="D209" s="187" t="s">
        <v>149</v>
      </c>
      <c r="E209" s="215" t="s">
        <v>5</v>
      </c>
      <c r="F209" s="216" t="s">
        <v>233</v>
      </c>
      <c r="H209" s="215" t="s">
        <v>5</v>
      </c>
      <c r="I209" s="217"/>
      <c r="L209" s="214"/>
      <c r="M209" s="218"/>
      <c r="N209" s="219"/>
      <c r="O209" s="219"/>
      <c r="P209" s="219"/>
      <c r="Q209" s="219"/>
      <c r="R209" s="219"/>
      <c r="S209" s="219"/>
      <c r="T209" s="220"/>
      <c r="AT209" s="215" t="s">
        <v>149</v>
      </c>
      <c r="AU209" s="215" t="s">
        <v>84</v>
      </c>
      <c r="AV209" s="14" t="s">
        <v>82</v>
      </c>
      <c r="AW209" s="14" t="s">
        <v>37</v>
      </c>
      <c r="AX209" s="14" t="s">
        <v>74</v>
      </c>
      <c r="AY209" s="215" t="s">
        <v>139</v>
      </c>
    </row>
    <row r="210" spans="2:65" s="11" customFormat="1">
      <c r="B210" s="186"/>
      <c r="D210" s="187" t="s">
        <v>149</v>
      </c>
      <c r="E210" s="188" t="s">
        <v>5</v>
      </c>
      <c r="F210" s="189" t="s">
        <v>234</v>
      </c>
      <c r="H210" s="190">
        <v>81.78</v>
      </c>
      <c r="I210" s="191"/>
      <c r="L210" s="186"/>
      <c r="M210" s="192"/>
      <c r="N210" s="193"/>
      <c r="O210" s="193"/>
      <c r="P210" s="193"/>
      <c r="Q210" s="193"/>
      <c r="R210" s="193"/>
      <c r="S210" s="193"/>
      <c r="T210" s="194"/>
      <c r="AT210" s="188" t="s">
        <v>149</v>
      </c>
      <c r="AU210" s="188" t="s">
        <v>84</v>
      </c>
      <c r="AV210" s="11" t="s">
        <v>84</v>
      </c>
      <c r="AW210" s="11" t="s">
        <v>37</v>
      </c>
      <c r="AX210" s="11" t="s">
        <v>74</v>
      </c>
      <c r="AY210" s="188" t="s">
        <v>139</v>
      </c>
    </row>
    <row r="211" spans="2:65" s="14" customFormat="1">
      <c r="B211" s="214"/>
      <c r="D211" s="187" t="s">
        <v>149</v>
      </c>
      <c r="E211" s="215" t="s">
        <v>5</v>
      </c>
      <c r="F211" s="216" t="s">
        <v>235</v>
      </c>
      <c r="H211" s="215" t="s">
        <v>5</v>
      </c>
      <c r="I211" s="217"/>
      <c r="L211" s="214"/>
      <c r="M211" s="218"/>
      <c r="N211" s="219"/>
      <c r="O211" s="219"/>
      <c r="P211" s="219"/>
      <c r="Q211" s="219"/>
      <c r="R211" s="219"/>
      <c r="S211" s="219"/>
      <c r="T211" s="220"/>
      <c r="AT211" s="215" t="s">
        <v>149</v>
      </c>
      <c r="AU211" s="215" t="s">
        <v>84</v>
      </c>
      <c r="AV211" s="14" t="s">
        <v>82</v>
      </c>
      <c r="AW211" s="14" t="s">
        <v>37</v>
      </c>
      <c r="AX211" s="14" t="s">
        <v>74</v>
      </c>
      <c r="AY211" s="215" t="s">
        <v>139</v>
      </c>
    </row>
    <row r="212" spans="2:65" s="11" customFormat="1">
      <c r="B212" s="186"/>
      <c r="D212" s="187" t="s">
        <v>149</v>
      </c>
      <c r="E212" s="188" t="s">
        <v>5</v>
      </c>
      <c r="F212" s="189" t="s">
        <v>236</v>
      </c>
      <c r="H212" s="190">
        <v>862.4</v>
      </c>
      <c r="I212" s="191"/>
      <c r="L212" s="186"/>
      <c r="M212" s="192"/>
      <c r="N212" s="193"/>
      <c r="O212" s="193"/>
      <c r="P212" s="193"/>
      <c r="Q212" s="193"/>
      <c r="R212" s="193"/>
      <c r="S212" s="193"/>
      <c r="T212" s="194"/>
      <c r="AT212" s="188" t="s">
        <v>149</v>
      </c>
      <c r="AU212" s="188" t="s">
        <v>84</v>
      </c>
      <c r="AV212" s="11" t="s">
        <v>84</v>
      </c>
      <c r="AW212" s="11" t="s">
        <v>37</v>
      </c>
      <c r="AX212" s="11" t="s">
        <v>74</v>
      </c>
      <c r="AY212" s="188" t="s">
        <v>139</v>
      </c>
    </row>
    <row r="213" spans="2:65" s="12" customFormat="1">
      <c r="B213" s="195"/>
      <c r="D213" s="187" t="s">
        <v>149</v>
      </c>
      <c r="E213" s="196" t="s">
        <v>5</v>
      </c>
      <c r="F213" s="197" t="s">
        <v>152</v>
      </c>
      <c r="H213" s="198">
        <v>944.18</v>
      </c>
      <c r="I213" s="199"/>
      <c r="L213" s="195"/>
      <c r="M213" s="200"/>
      <c r="N213" s="201"/>
      <c r="O213" s="201"/>
      <c r="P213" s="201"/>
      <c r="Q213" s="201"/>
      <c r="R213" s="201"/>
      <c r="S213" s="201"/>
      <c r="T213" s="202"/>
      <c r="AT213" s="196" t="s">
        <v>149</v>
      </c>
      <c r="AU213" s="196" t="s">
        <v>84</v>
      </c>
      <c r="AV213" s="12" t="s">
        <v>147</v>
      </c>
      <c r="AW213" s="12" t="s">
        <v>37</v>
      </c>
      <c r="AX213" s="12" t="s">
        <v>82</v>
      </c>
      <c r="AY213" s="196" t="s">
        <v>139</v>
      </c>
    </row>
    <row r="214" spans="2:65" s="10" customFormat="1" ht="29.85" customHeight="1">
      <c r="B214" s="160"/>
      <c r="D214" s="161" t="s">
        <v>73</v>
      </c>
      <c r="E214" s="171" t="s">
        <v>312</v>
      </c>
      <c r="F214" s="171" t="s">
        <v>313</v>
      </c>
      <c r="I214" s="163"/>
      <c r="J214" s="172">
        <f>BK214</f>
        <v>0</v>
      </c>
      <c r="L214" s="160"/>
      <c r="M214" s="165"/>
      <c r="N214" s="166"/>
      <c r="O214" s="166"/>
      <c r="P214" s="167">
        <f>SUM(P215:P237)</f>
        <v>0</v>
      </c>
      <c r="Q214" s="166"/>
      <c r="R214" s="167">
        <f>SUM(R215:R237)</f>
        <v>0.2077196</v>
      </c>
      <c r="S214" s="166"/>
      <c r="T214" s="168">
        <f>SUM(T215:T237)</f>
        <v>0</v>
      </c>
      <c r="AR214" s="161" t="s">
        <v>84</v>
      </c>
      <c r="AT214" s="169" t="s">
        <v>73</v>
      </c>
      <c r="AU214" s="169" t="s">
        <v>82</v>
      </c>
      <c r="AY214" s="161" t="s">
        <v>139</v>
      </c>
      <c r="BK214" s="170">
        <f>SUM(BK215:BK237)</f>
        <v>0</v>
      </c>
    </row>
    <row r="215" spans="2:65" s="1" customFormat="1" ht="16.5" customHeight="1">
      <c r="B215" s="173"/>
      <c r="C215" s="174" t="s">
        <v>314</v>
      </c>
      <c r="D215" s="174" t="s">
        <v>142</v>
      </c>
      <c r="E215" s="175" t="s">
        <v>315</v>
      </c>
      <c r="F215" s="176" t="s">
        <v>316</v>
      </c>
      <c r="G215" s="177" t="s">
        <v>157</v>
      </c>
      <c r="H215" s="178">
        <v>283.25400000000002</v>
      </c>
      <c r="I215" s="179"/>
      <c r="J215" s="180">
        <f>ROUND(I215*H215,2)</f>
        <v>0</v>
      </c>
      <c r="K215" s="176" t="s">
        <v>146</v>
      </c>
      <c r="L215" s="41"/>
      <c r="M215" s="181" t="s">
        <v>5</v>
      </c>
      <c r="N215" s="182" t="s">
        <v>45</v>
      </c>
      <c r="O215" s="42"/>
      <c r="P215" s="183">
        <f>O215*H215</f>
        <v>0</v>
      </c>
      <c r="Q215" s="183">
        <v>0</v>
      </c>
      <c r="R215" s="183">
        <f>Q215*H215</f>
        <v>0</v>
      </c>
      <c r="S215" s="183">
        <v>0</v>
      </c>
      <c r="T215" s="184">
        <f>S215*H215</f>
        <v>0</v>
      </c>
      <c r="AR215" s="24" t="s">
        <v>230</v>
      </c>
      <c r="AT215" s="24" t="s">
        <v>142</v>
      </c>
      <c r="AU215" s="24" t="s">
        <v>84</v>
      </c>
      <c r="AY215" s="24" t="s">
        <v>139</v>
      </c>
      <c r="BE215" s="185">
        <f>IF(N215="základní",J215,0)</f>
        <v>0</v>
      </c>
      <c r="BF215" s="185">
        <f>IF(N215="snížená",J215,0)</f>
        <v>0</v>
      </c>
      <c r="BG215" s="185">
        <f>IF(N215="zákl. přenesená",J215,0)</f>
        <v>0</v>
      </c>
      <c r="BH215" s="185">
        <f>IF(N215="sníž. přenesená",J215,0)</f>
        <v>0</v>
      </c>
      <c r="BI215" s="185">
        <f>IF(N215="nulová",J215,0)</f>
        <v>0</v>
      </c>
      <c r="BJ215" s="24" t="s">
        <v>82</v>
      </c>
      <c r="BK215" s="185">
        <f>ROUND(I215*H215,2)</f>
        <v>0</v>
      </c>
      <c r="BL215" s="24" t="s">
        <v>230</v>
      </c>
      <c r="BM215" s="24" t="s">
        <v>317</v>
      </c>
    </row>
    <row r="216" spans="2:65" s="14" customFormat="1">
      <c r="B216" s="214"/>
      <c r="D216" s="187" t="s">
        <v>149</v>
      </c>
      <c r="E216" s="215" t="s">
        <v>5</v>
      </c>
      <c r="F216" s="216" t="s">
        <v>233</v>
      </c>
      <c r="H216" s="215" t="s">
        <v>5</v>
      </c>
      <c r="I216" s="217"/>
      <c r="L216" s="214"/>
      <c r="M216" s="218"/>
      <c r="N216" s="219"/>
      <c r="O216" s="219"/>
      <c r="P216" s="219"/>
      <c r="Q216" s="219"/>
      <c r="R216" s="219"/>
      <c r="S216" s="219"/>
      <c r="T216" s="220"/>
      <c r="AT216" s="215" t="s">
        <v>149</v>
      </c>
      <c r="AU216" s="215" t="s">
        <v>84</v>
      </c>
      <c r="AV216" s="14" t="s">
        <v>82</v>
      </c>
      <c r="AW216" s="14" t="s">
        <v>37</v>
      </c>
      <c r="AX216" s="14" t="s">
        <v>74</v>
      </c>
      <c r="AY216" s="215" t="s">
        <v>139</v>
      </c>
    </row>
    <row r="217" spans="2:65" s="11" customFormat="1">
      <c r="B217" s="186"/>
      <c r="D217" s="187" t="s">
        <v>149</v>
      </c>
      <c r="E217" s="188" t="s">
        <v>5</v>
      </c>
      <c r="F217" s="189" t="s">
        <v>234</v>
      </c>
      <c r="H217" s="190">
        <v>81.78</v>
      </c>
      <c r="I217" s="191"/>
      <c r="L217" s="186"/>
      <c r="M217" s="192"/>
      <c r="N217" s="193"/>
      <c r="O217" s="193"/>
      <c r="P217" s="193"/>
      <c r="Q217" s="193"/>
      <c r="R217" s="193"/>
      <c r="S217" s="193"/>
      <c r="T217" s="194"/>
      <c r="AT217" s="188" t="s">
        <v>149</v>
      </c>
      <c r="AU217" s="188" t="s">
        <v>84</v>
      </c>
      <c r="AV217" s="11" t="s">
        <v>84</v>
      </c>
      <c r="AW217" s="11" t="s">
        <v>37</v>
      </c>
      <c r="AX217" s="11" t="s">
        <v>74</v>
      </c>
      <c r="AY217" s="188" t="s">
        <v>139</v>
      </c>
    </row>
    <row r="218" spans="2:65" s="14" customFormat="1">
      <c r="B218" s="214"/>
      <c r="D218" s="187" t="s">
        <v>149</v>
      </c>
      <c r="E218" s="215" t="s">
        <v>5</v>
      </c>
      <c r="F218" s="216" t="s">
        <v>235</v>
      </c>
      <c r="H218" s="215" t="s">
        <v>5</v>
      </c>
      <c r="I218" s="217"/>
      <c r="L218" s="214"/>
      <c r="M218" s="218"/>
      <c r="N218" s="219"/>
      <c r="O218" s="219"/>
      <c r="P218" s="219"/>
      <c r="Q218" s="219"/>
      <c r="R218" s="219"/>
      <c r="S218" s="219"/>
      <c r="T218" s="220"/>
      <c r="AT218" s="215" t="s">
        <v>149</v>
      </c>
      <c r="AU218" s="215" t="s">
        <v>84</v>
      </c>
      <c r="AV218" s="14" t="s">
        <v>82</v>
      </c>
      <c r="AW218" s="14" t="s">
        <v>37</v>
      </c>
      <c r="AX218" s="14" t="s">
        <v>74</v>
      </c>
      <c r="AY218" s="215" t="s">
        <v>139</v>
      </c>
    </row>
    <row r="219" spans="2:65" s="11" customFormat="1">
      <c r="B219" s="186"/>
      <c r="D219" s="187" t="s">
        <v>149</v>
      </c>
      <c r="E219" s="188" t="s">
        <v>5</v>
      </c>
      <c r="F219" s="189" t="s">
        <v>236</v>
      </c>
      <c r="H219" s="190">
        <v>862.4</v>
      </c>
      <c r="I219" s="191"/>
      <c r="L219" s="186"/>
      <c r="M219" s="192"/>
      <c r="N219" s="193"/>
      <c r="O219" s="193"/>
      <c r="P219" s="193"/>
      <c r="Q219" s="193"/>
      <c r="R219" s="193"/>
      <c r="S219" s="193"/>
      <c r="T219" s="194"/>
      <c r="AT219" s="188" t="s">
        <v>149</v>
      </c>
      <c r="AU219" s="188" t="s">
        <v>84</v>
      </c>
      <c r="AV219" s="11" t="s">
        <v>84</v>
      </c>
      <c r="AW219" s="11" t="s">
        <v>37</v>
      </c>
      <c r="AX219" s="11" t="s">
        <v>74</v>
      </c>
      <c r="AY219" s="188" t="s">
        <v>139</v>
      </c>
    </row>
    <row r="220" spans="2:65" s="13" customFormat="1">
      <c r="B220" s="206"/>
      <c r="D220" s="187" t="s">
        <v>149</v>
      </c>
      <c r="E220" s="207" t="s">
        <v>5</v>
      </c>
      <c r="F220" s="208" t="s">
        <v>163</v>
      </c>
      <c r="H220" s="209">
        <v>944.18</v>
      </c>
      <c r="I220" s="210"/>
      <c r="L220" s="206"/>
      <c r="M220" s="211"/>
      <c r="N220" s="212"/>
      <c r="O220" s="212"/>
      <c r="P220" s="212"/>
      <c r="Q220" s="212"/>
      <c r="R220" s="212"/>
      <c r="S220" s="212"/>
      <c r="T220" s="213"/>
      <c r="AT220" s="207" t="s">
        <v>149</v>
      </c>
      <c r="AU220" s="207" t="s">
        <v>84</v>
      </c>
      <c r="AV220" s="13" t="s">
        <v>164</v>
      </c>
      <c r="AW220" s="13" t="s">
        <v>37</v>
      </c>
      <c r="AX220" s="13" t="s">
        <v>74</v>
      </c>
      <c r="AY220" s="207" t="s">
        <v>139</v>
      </c>
    </row>
    <row r="221" spans="2:65" s="11" customFormat="1">
      <c r="B221" s="186"/>
      <c r="D221" s="187" t="s">
        <v>149</v>
      </c>
      <c r="E221" s="188" t="s">
        <v>5</v>
      </c>
      <c r="F221" s="189" t="s">
        <v>318</v>
      </c>
      <c r="H221" s="190">
        <v>283.25400000000002</v>
      </c>
      <c r="I221" s="191"/>
      <c r="L221" s="186"/>
      <c r="M221" s="192"/>
      <c r="N221" s="193"/>
      <c r="O221" s="193"/>
      <c r="P221" s="193"/>
      <c r="Q221" s="193"/>
      <c r="R221" s="193"/>
      <c r="S221" s="193"/>
      <c r="T221" s="194"/>
      <c r="AT221" s="188" t="s">
        <v>149</v>
      </c>
      <c r="AU221" s="188" t="s">
        <v>84</v>
      </c>
      <c r="AV221" s="11" t="s">
        <v>84</v>
      </c>
      <c r="AW221" s="11" t="s">
        <v>37</v>
      </c>
      <c r="AX221" s="11" t="s">
        <v>82</v>
      </c>
      <c r="AY221" s="188" t="s">
        <v>139</v>
      </c>
    </row>
    <row r="222" spans="2:65" s="1" customFormat="1" ht="25.5" customHeight="1">
      <c r="B222" s="173"/>
      <c r="C222" s="174" t="s">
        <v>319</v>
      </c>
      <c r="D222" s="174" t="s">
        <v>142</v>
      </c>
      <c r="E222" s="175" t="s">
        <v>320</v>
      </c>
      <c r="F222" s="176" t="s">
        <v>321</v>
      </c>
      <c r="G222" s="177" t="s">
        <v>157</v>
      </c>
      <c r="H222" s="178">
        <v>660.92600000000004</v>
      </c>
      <c r="I222" s="179"/>
      <c r="J222" s="180">
        <f>ROUND(I222*H222,2)</f>
        <v>0</v>
      </c>
      <c r="K222" s="176" t="s">
        <v>146</v>
      </c>
      <c r="L222" s="41"/>
      <c r="M222" s="181" t="s">
        <v>5</v>
      </c>
      <c r="N222" s="182" t="s">
        <v>45</v>
      </c>
      <c r="O222" s="42"/>
      <c r="P222" s="183">
        <f>O222*H222</f>
        <v>0</v>
      </c>
      <c r="Q222" s="183">
        <v>2.2000000000000001E-4</v>
      </c>
      <c r="R222" s="183">
        <f>Q222*H222</f>
        <v>0.14540372000000001</v>
      </c>
      <c r="S222" s="183">
        <v>0</v>
      </c>
      <c r="T222" s="184">
        <f>S222*H222</f>
        <v>0</v>
      </c>
      <c r="AR222" s="24" t="s">
        <v>230</v>
      </c>
      <c r="AT222" s="24" t="s">
        <v>142</v>
      </c>
      <c r="AU222" s="24" t="s">
        <v>84</v>
      </c>
      <c r="AY222" s="24" t="s">
        <v>139</v>
      </c>
      <c r="BE222" s="185">
        <f>IF(N222="základní",J222,0)</f>
        <v>0</v>
      </c>
      <c r="BF222" s="185">
        <f>IF(N222="snížená",J222,0)</f>
        <v>0</v>
      </c>
      <c r="BG222" s="185">
        <f>IF(N222="zákl. přenesená",J222,0)</f>
        <v>0</v>
      </c>
      <c r="BH222" s="185">
        <f>IF(N222="sníž. přenesená",J222,0)</f>
        <v>0</v>
      </c>
      <c r="BI222" s="185">
        <f>IF(N222="nulová",J222,0)</f>
        <v>0</v>
      </c>
      <c r="BJ222" s="24" t="s">
        <v>82</v>
      </c>
      <c r="BK222" s="185">
        <f>ROUND(I222*H222,2)</f>
        <v>0</v>
      </c>
      <c r="BL222" s="24" t="s">
        <v>230</v>
      </c>
      <c r="BM222" s="24" t="s">
        <v>322</v>
      </c>
    </row>
    <row r="223" spans="2:65" s="1" customFormat="1" ht="81">
      <c r="B223" s="41"/>
      <c r="D223" s="187" t="s">
        <v>159</v>
      </c>
      <c r="F223" s="203" t="s">
        <v>323</v>
      </c>
      <c r="I223" s="204"/>
      <c r="L223" s="41"/>
      <c r="M223" s="205"/>
      <c r="N223" s="42"/>
      <c r="O223" s="42"/>
      <c r="P223" s="42"/>
      <c r="Q223" s="42"/>
      <c r="R223" s="42"/>
      <c r="S223" s="42"/>
      <c r="T223" s="70"/>
      <c r="AT223" s="24" t="s">
        <v>159</v>
      </c>
      <c r="AU223" s="24" t="s">
        <v>84</v>
      </c>
    </row>
    <row r="224" spans="2:65" s="14" customFormat="1">
      <c r="B224" s="214"/>
      <c r="D224" s="187" t="s">
        <v>149</v>
      </c>
      <c r="E224" s="215" t="s">
        <v>5</v>
      </c>
      <c r="F224" s="216" t="s">
        <v>233</v>
      </c>
      <c r="H224" s="215" t="s">
        <v>5</v>
      </c>
      <c r="I224" s="217"/>
      <c r="L224" s="214"/>
      <c r="M224" s="218"/>
      <c r="N224" s="219"/>
      <c r="O224" s="219"/>
      <c r="P224" s="219"/>
      <c r="Q224" s="219"/>
      <c r="R224" s="219"/>
      <c r="S224" s="219"/>
      <c r="T224" s="220"/>
      <c r="AT224" s="215" t="s">
        <v>149</v>
      </c>
      <c r="AU224" s="215" t="s">
        <v>84</v>
      </c>
      <c r="AV224" s="14" t="s">
        <v>82</v>
      </c>
      <c r="AW224" s="14" t="s">
        <v>37</v>
      </c>
      <c r="AX224" s="14" t="s">
        <v>74</v>
      </c>
      <c r="AY224" s="215" t="s">
        <v>139</v>
      </c>
    </row>
    <row r="225" spans="2:65" s="11" customFormat="1">
      <c r="B225" s="186"/>
      <c r="D225" s="187" t="s">
        <v>149</v>
      </c>
      <c r="E225" s="188" t="s">
        <v>5</v>
      </c>
      <c r="F225" s="189" t="s">
        <v>234</v>
      </c>
      <c r="H225" s="190">
        <v>81.78</v>
      </c>
      <c r="I225" s="191"/>
      <c r="L225" s="186"/>
      <c r="M225" s="192"/>
      <c r="N225" s="193"/>
      <c r="O225" s="193"/>
      <c r="P225" s="193"/>
      <c r="Q225" s="193"/>
      <c r="R225" s="193"/>
      <c r="S225" s="193"/>
      <c r="T225" s="194"/>
      <c r="AT225" s="188" t="s">
        <v>149</v>
      </c>
      <c r="AU225" s="188" t="s">
        <v>84</v>
      </c>
      <c r="AV225" s="11" t="s">
        <v>84</v>
      </c>
      <c r="AW225" s="11" t="s">
        <v>37</v>
      </c>
      <c r="AX225" s="11" t="s">
        <v>74</v>
      </c>
      <c r="AY225" s="188" t="s">
        <v>139</v>
      </c>
    </row>
    <row r="226" spans="2:65" s="14" customFormat="1">
      <c r="B226" s="214"/>
      <c r="D226" s="187" t="s">
        <v>149</v>
      </c>
      <c r="E226" s="215" t="s">
        <v>5</v>
      </c>
      <c r="F226" s="216" t="s">
        <v>235</v>
      </c>
      <c r="H226" s="215" t="s">
        <v>5</v>
      </c>
      <c r="I226" s="217"/>
      <c r="L226" s="214"/>
      <c r="M226" s="218"/>
      <c r="N226" s="219"/>
      <c r="O226" s="219"/>
      <c r="P226" s="219"/>
      <c r="Q226" s="219"/>
      <c r="R226" s="219"/>
      <c r="S226" s="219"/>
      <c r="T226" s="220"/>
      <c r="AT226" s="215" t="s">
        <v>149</v>
      </c>
      <c r="AU226" s="215" t="s">
        <v>84</v>
      </c>
      <c r="AV226" s="14" t="s">
        <v>82</v>
      </c>
      <c r="AW226" s="14" t="s">
        <v>37</v>
      </c>
      <c r="AX226" s="14" t="s">
        <v>74</v>
      </c>
      <c r="AY226" s="215" t="s">
        <v>139</v>
      </c>
    </row>
    <row r="227" spans="2:65" s="11" customFormat="1">
      <c r="B227" s="186"/>
      <c r="D227" s="187" t="s">
        <v>149</v>
      </c>
      <c r="E227" s="188" t="s">
        <v>5</v>
      </c>
      <c r="F227" s="189" t="s">
        <v>236</v>
      </c>
      <c r="H227" s="190">
        <v>862.4</v>
      </c>
      <c r="I227" s="191"/>
      <c r="L227" s="186"/>
      <c r="M227" s="192"/>
      <c r="N227" s="193"/>
      <c r="O227" s="193"/>
      <c r="P227" s="193"/>
      <c r="Q227" s="193"/>
      <c r="R227" s="193"/>
      <c r="S227" s="193"/>
      <c r="T227" s="194"/>
      <c r="AT227" s="188" t="s">
        <v>149</v>
      </c>
      <c r="AU227" s="188" t="s">
        <v>84</v>
      </c>
      <c r="AV227" s="11" t="s">
        <v>84</v>
      </c>
      <c r="AW227" s="11" t="s">
        <v>37</v>
      </c>
      <c r="AX227" s="11" t="s">
        <v>74</v>
      </c>
      <c r="AY227" s="188" t="s">
        <v>139</v>
      </c>
    </row>
    <row r="228" spans="2:65" s="13" customFormat="1">
      <c r="B228" s="206"/>
      <c r="D228" s="187" t="s">
        <v>149</v>
      </c>
      <c r="E228" s="207" t="s">
        <v>5</v>
      </c>
      <c r="F228" s="208" t="s">
        <v>163</v>
      </c>
      <c r="H228" s="209">
        <v>944.18</v>
      </c>
      <c r="I228" s="210"/>
      <c r="L228" s="206"/>
      <c r="M228" s="211"/>
      <c r="N228" s="212"/>
      <c r="O228" s="212"/>
      <c r="P228" s="212"/>
      <c r="Q228" s="212"/>
      <c r="R228" s="212"/>
      <c r="S228" s="212"/>
      <c r="T228" s="213"/>
      <c r="AT228" s="207" t="s">
        <v>149</v>
      </c>
      <c r="AU228" s="207" t="s">
        <v>84</v>
      </c>
      <c r="AV228" s="13" t="s">
        <v>164</v>
      </c>
      <c r="AW228" s="13" t="s">
        <v>37</v>
      </c>
      <c r="AX228" s="13" t="s">
        <v>74</v>
      </c>
      <c r="AY228" s="207" t="s">
        <v>139</v>
      </c>
    </row>
    <row r="229" spans="2:65" s="11" customFormat="1">
      <c r="B229" s="186"/>
      <c r="D229" s="187" t="s">
        <v>149</v>
      </c>
      <c r="E229" s="188" t="s">
        <v>5</v>
      </c>
      <c r="F229" s="189" t="s">
        <v>257</v>
      </c>
      <c r="H229" s="190">
        <v>660.92600000000004</v>
      </c>
      <c r="I229" s="191"/>
      <c r="L229" s="186"/>
      <c r="M229" s="192"/>
      <c r="N229" s="193"/>
      <c r="O229" s="193"/>
      <c r="P229" s="193"/>
      <c r="Q229" s="193"/>
      <c r="R229" s="193"/>
      <c r="S229" s="193"/>
      <c r="T229" s="194"/>
      <c r="AT229" s="188" t="s">
        <v>149</v>
      </c>
      <c r="AU229" s="188" t="s">
        <v>84</v>
      </c>
      <c r="AV229" s="11" t="s">
        <v>84</v>
      </c>
      <c r="AW229" s="11" t="s">
        <v>37</v>
      </c>
      <c r="AX229" s="11" t="s">
        <v>82</v>
      </c>
      <c r="AY229" s="188" t="s">
        <v>139</v>
      </c>
    </row>
    <row r="230" spans="2:65" s="1" customFormat="1" ht="25.5" customHeight="1">
      <c r="B230" s="173"/>
      <c r="C230" s="174" t="s">
        <v>324</v>
      </c>
      <c r="D230" s="174" t="s">
        <v>142</v>
      </c>
      <c r="E230" s="175" t="s">
        <v>325</v>
      </c>
      <c r="F230" s="176" t="s">
        <v>326</v>
      </c>
      <c r="G230" s="177" t="s">
        <v>157</v>
      </c>
      <c r="H230" s="178">
        <v>283.25400000000002</v>
      </c>
      <c r="I230" s="179"/>
      <c r="J230" s="180">
        <f>ROUND(I230*H230,2)</f>
        <v>0</v>
      </c>
      <c r="K230" s="176" t="s">
        <v>146</v>
      </c>
      <c r="L230" s="41"/>
      <c r="M230" s="181" t="s">
        <v>5</v>
      </c>
      <c r="N230" s="182" t="s">
        <v>45</v>
      </c>
      <c r="O230" s="42"/>
      <c r="P230" s="183">
        <f>O230*H230</f>
        <v>0</v>
      </c>
      <c r="Q230" s="183">
        <v>2.2000000000000001E-4</v>
      </c>
      <c r="R230" s="183">
        <f>Q230*H230</f>
        <v>6.2315880000000004E-2</v>
      </c>
      <c r="S230" s="183">
        <v>0</v>
      </c>
      <c r="T230" s="184">
        <f>S230*H230</f>
        <v>0</v>
      </c>
      <c r="AR230" s="24" t="s">
        <v>230</v>
      </c>
      <c r="AT230" s="24" t="s">
        <v>142</v>
      </c>
      <c r="AU230" s="24" t="s">
        <v>84</v>
      </c>
      <c r="AY230" s="24" t="s">
        <v>139</v>
      </c>
      <c r="BE230" s="185">
        <f>IF(N230="základní",J230,0)</f>
        <v>0</v>
      </c>
      <c r="BF230" s="185">
        <f>IF(N230="snížená",J230,0)</f>
        <v>0</v>
      </c>
      <c r="BG230" s="185">
        <f>IF(N230="zákl. přenesená",J230,0)</f>
        <v>0</v>
      </c>
      <c r="BH230" s="185">
        <f>IF(N230="sníž. přenesená",J230,0)</f>
        <v>0</v>
      </c>
      <c r="BI230" s="185">
        <f>IF(N230="nulová",J230,0)</f>
        <v>0</v>
      </c>
      <c r="BJ230" s="24" t="s">
        <v>82</v>
      </c>
      <c r="BK230" s="185">
        <f>ROUND(I230*H230,2)</f>
        <v>0</v>
      </c>
      <c r="BL230" s="24" t="s">
        <v>230</v>
      </c>
      <c r="BM230" s="24" t="s">
        <v>327</v>
      </c>
    </row>
    <row r="231" spans="2:65" s="1" customFormat="1" ht="81">
      <c r="B231" s="41"/>
      <c r="D231" s="187" t="s">
        <v>159</v>
      </c>
      <c r="F231" s="203" t="s">
        <v>328</v>
      </c>
      <c r="I231" s="204"/>
      <c r="L231" s="41"/>
      <c r="M231" s="205"/>
      <c r="N231" s="42"/>
      <c r="O231" s="42"/>
      <c r="P231" s="42"/>
      <c r="Q231" s="42"/>
      <c r="R231" s="42"/>
      <c r="S231" s="42"/>
      <c r="T231" s="70"/>
      <c r="AT231" s="24" t="s">
        <v>159</v>
      </c>
      <c r="AU231" s="24" t="s">
        <v>84</v>
      </c>
    </row>
    <row r="232" spans="2:65" s="14" customFormat="1">
      <c r="B232" s="214"/>
      <c r="D232" s="187" t="s">
        <v>149</v>
      </c>
      <c r="E232" s="215" t="s">
        <v>5</v>
      </c>
      <c r="F232" s="216" t="s">
        <v>233</v>
      </c>
      <c r="H232" s="215" t="s">
        <v>5</v>
      </c>
      <c r="I232" s="217"/>
      <c r="L232" s="214"/>
      <c r="M232" s="218"/>
      <c r="N232" s="219"/>
      <c r="O232" s="219"/>
      <c r="P232" s="219"/>
      <c r="Q232" s="219"/>
      <c r="R232" s="219"/>
      <c r="S232" s="219"/>
      <c r="T232" s="220"/>
      <c r="AT232" s="215" t="s">
        <v>149</v>
      </c>
      <c r="AU232" s="215" t="s">
        <v>84</v>
      </c>
      <c r="AV232" s="14" t="s">
        <v>82</v>
      </c>
      <c r="AW232" s="14" t="s">
        <v>37</v>
      </c>
      <c r="AX232" s="14" t="s">
        <v>74</v>
      </c>
      <c r="AY232" s="215" t="s">
        <v>139</v>
      </c>
    </row>
    <row r="233" spans="2:65" s="11" customFormat="1">
      <c r="B233" s="186"/>
      <c r="D233" s="187" t="s">
        <v>149</v>
      </c>
      <c r="E233" s="188" t="s">
        <v>5</v>
      </c>
      <c r="F233" s="189" t="s">
        <v>234</v>
      </c>
      <c r="H233" s="190">
        <v>81.78</v>
      </c>
      <c r="I233" s="191"/>
      <c r="L233" s="186"/>
      <c r="M233" s="192"/>
      <c r="N233" s="193"/>
      <c r="O233" s="193"/>
      <c r="P233" s="193"/>
      <c r="Q233" s="193"/>
      <c r="R233" s="193"/>
      <c r="S233" s="193"/>
      <c r="T233" s="194"/>
      <c r="AT233" s="188" t="s">
        <v>149</v>
      </c>
      <c r="AU233" s="188" t="s">
        <v>84</v>
      </c>
      <c r="AV233" s="11" t="s">
        <v>84</v>
      </c>
      <c r="AW233" s="11" t="s">
        <v>37</v>
      </c>
      <c r="AX233" s="11" t="s">
        <v>74</v>
      </c>
      <c r="AY233" s="188" t="s">
        <v>139</v>
      </c>
    </row>
    <row r="234" spans="2:65" s="14" customFormat="1">
      <c r="B234" s="214"/>
      <c r="D234" s="187" t="s">
        <v>149</v>
      </c>
      <c r="E234" s="215" t="s">
        <v>5</v>
      </c>
      <c r="F234" s="216" t="s">
        <v>235</v>
      </c>
      <c r="H234" s="215" t="s">
        <v>5</v>
      </c>
      <c r="I234" s="217"/>
      <c r="L234" s="214"/>
      <c r="M234" s="218"/>
      <c r="N234" s="219"/>
      <c r="O234" s="219"/>
      <c r="P234" s="219"/>
      <c r="Q234" s="219"/>
      <c r="R234" s="219"/>
      <c r="S234" s="219"/>
      <c r="T234" s="220"/>
      <c r="AT234" s="215" t="s">
        <v>149</v>
      </c>
      <c r="AU234" s="215" t="s">
        <v>84</v>
      </c>
      <c r="AV234" s="14" t="s">
        <v>82</v>
      </c>
      <c r="AW234" s="14" t="s">
        <v>37</v>
      </c>
      <c r="AX234" s="14" t="s">
        <v>74</v>
      </c>
      <c r="AY234" s="215" t="s">
        <v>139</v>
      </c>
    </row>
    <row r="235" spans="2:65" s="11" customFormat="1">
      <c r="B235" s="186"/>
      <c r="D235" s="187" t="s">
        <v>149</v>
      </c>
      <c r="E235" s="188" t="s">
        <v>5</v>
      </c>
      <c r="F235" s="189" t="s">
        <v>236</v>
      </c>
      <c r="H235" s="190">
        <v>862.4</v>
      </c>
      <c r="I235" s="191"/>
      <c r="L235" s="186"/>
      <c r="M235" s="192"/>
      <c r="N235" s="193"/>
      <c r="O235" s="193"/>
      <c r="P235" s="193"/>
      <c r="Q235" s="193"/>
      <c r="R235" s="193"/>
      <c r="S235" s="193"/>
      <c r="T235" s="194"/>
      <c r="AT235" s="188" t="s">
        <v>149</v>
      </c>
      <c r="AU235" s="188" t="s">
        <v>84</v>
      </c>
      <c r="AV235" s="11" t="s">
        <v>84</v>
      </c>
      <c r="AW235" s="11" t="s">
        <v>37</v>
      </c>
      <c r="AX235" s="11" t="s">
        <v>74</v>
      </c>
      <c r="AY235" s="188" t="s">
        <v>139</v>
      </c>
    </row>
    <row r="236" spans="2:65" s="13" customFormat="1">
      <c r="B236" s="206"/>
      <c r="D236" s="187" t="s">
        <v>149</v>
      </c>
      <c r="E236" s="207" t="s">
        <v>5</v>
      </c>
      <c r="F236" s="208" t="s">
        <v>163</v>
      </c>
      <c r="H236" s="209">
        <v>944.18</v>
      </c>
      <c r="I236" s="210"/>
      <c r="L236" s="206"/>
      <c r="M236" s="211"/>
      <c r="N236" s="212"/>
      <c r="O236" s="212"/>
      <c r="P236" s="212"/>
      <c r="Q236" s="212"/>
      <c r="R236" s="212"/>
      <c r="S236" s="212"/>
      <c r="T236" s="213"/>
      <c r="AT236" s="207" t="s">
        <v>149</v>
      </c>
      <c r="AU236" s="207" t="s">
        <v>84</v>
      </c>
      <c r="AV236" s="13" t="s">
        <v>164</v>
      </c>
      <c r="AW236" s="13" t="s">
        <v>37</v>
      </c>
      <c r="AX236" s="13" t="s">
        <v>74</v>
      </c>
      <c r="AY236" s="207" t="s">
        <v>139</v>
      </c>
    </row>
    <row r="237" spans="2:65" s="11" customFormat="1">
      <c r="B237" s="186"/>
      <c r="D237" s="187" t="s">
        <v>149</v>
      </c>
      <c r="E237" s="188" t="s">
        <v>5</v>
      </c>
      <c r="F237" s="189" t="s">
        <v>318</v>
      </c>
      <c r="H237" s="190">
        <v>283.25400000000002</v>
      </c>
      <c r="I237" s="191"/>
      <c r="L237" s="186"/>
      <c r="M237" s="192"/>
      <c r="N237" s="193"/>
      <c r="O237" s="193"/>
      <c r="P237" s="193"/>
      <c r="Q237" s="193"/>
      <c r="R237" s="193"/>
      <c r="S237" s="193"/>
      <c r="T237" s="194"/>
      <c r="AT237" s="188" t="s">
        <v>149</v>
      </c>
      <c r="AU237" s="188" t="s">
        <v>84</v>
      </c>
      <c r="AV237" s="11" t="s">
        <v>84</v>
      </c>
      <c r="AW237" s="11" t="s">
        <v>37</v>
      </c>
      <c r="AX237" s="11" t="s">
        <v>82</v>
      </c>
      <c r="AY237" s="188" t="s">
        <v>139</v>
      </c>
    </row>
    <row r="238" spans="2:65" s="10" customFormat="1" ht="37.35" customHeight="1">
      <c r="B238" s="160"/>
      <c r="D238" s="161"/>
      <c r="E238" s="162"/>
      <c r="F238" s="162"/>
      <c r="I238" s="163"/>
      <c r="J238" s="164"/>
      <c r="L238" s="160"/>
      <c r="M238" s="165"/>
      <c r="N238" s="166"/>
      <c r="O238" s="166"/>
      <c r="P238" s="167">
        <f>P239+P245</f>
        <v>0</v>
      </c>
      <c r="Q238" s="166"/>
      <c r="R238" s="167">
        <f>R239+R245</f>
        <v>0</v>
      </c>
      <c r="S238" s="166"/>
      <c r="T238" s="168">
        <f>T239+T245</f>
        <v>0</v>
      </c>
      <c r="AR238" s="161" t="s">
        <v>175</v>
      </c>
      <c r="AT238" s="169" t="s">
        <v>73</v>
      </c>
      <c r="AU238" s="169" t="s">
        <v>74</v>
      </c>
      <c r="AY238" s="161" t="s">
        <v>139</v>
      </c>
      <c r="BK238" s="170">
        <f>BK239+BK245</f>
        <v>0</v>
      </c>
    </row>
    <row r="239" spans="2:65" s="10" customFormat="1" ht="19.899999999999999" customHeight="1">
      <c r="B239" s="160"/>
      <c r="D239" s="161"/>
      <c r="E239" s="171"/>
      <c r="F239" s="171"/>
      <c r="I239" s="163"/>
      <c r="J239" s="172"/>
      <c r="L239" s="160"/>
      <c r="M239" s="165"/>
      <c r="N239" s="166"/>
      <c r="O239" s="166"/>
      <c r="P239" s="167">
        <f>SUM(P240:P244)</f>
        <v>0</v>
      </c>
      <c r="Q239" s="166"/>
      <c r="R239" s="167">
        <f>SUM(R240:R244)</f>
        <v>0</v>
      </c>
      <c r="S239" s="166"/>
      <c r="T239" s="168">
        <f>SUM(T240:T244)</f>
        <v>0</v>
      </c>
      <c r="AR239" s="161" t="s">
        <v>175</v>
      </c>
      <c r="AT239" s="169" t="s">
        <v>73</v>
      </c>
      <c r="AU239" s="169" t="s">
        <v>82</v>
      </c>
      <c r="AY239" s="161" t="s">
        <v>139</v>
      </c>
      <c r="BK239" s="170">
        <f>SUM(BK240:BK244)</f>
        <v>0</v>
      </c>
    </row>
    <row r="240" spans="2:65" s="1" customFormat="1" ht="16.5" customHeight="1">
      <c r="B240" s="173"/>
      <c r="C240" s="174"/>
      <c r="D240" s="174"/>
      <c r="E240" s="175"/>
      <c r="F240" s="176"/>
      <c r="G240" s="177"/>
      <c r="H240" s="178"/>
      <c r="I240" s="179"/>
      <c r="J240" s="180"/>
      <c r="K240" s="176"/>
      <c r="L240" s="41"/>
      <c r="M240" s="181" t="s">
        <v>5</v>
      </c>
      <c r="N240" s="182" t="s">
        <v>45</v>
      </c>
      <c r="O240" s="42"/>
      <c r="P240" s="183">
        <f>O240*H240</f>
        <v>0</v>
      </c>
      <c r="Q240" s="183">
        <v>0</v>
      </c>
      <c r="R240" s="183">
        <f>Q240*H240</f>
        <v>0</v>
      </c>
      <c r="S240" s="183">
        <v>0</v>
      </c>
      <c r="T240" s="184">
        <f>S240*H240</f>
        <v>0</v>
      </c>
      <c r="AR240" s="24" t="s">
        <v>337</v>
      </c>
      <c r="AT240" s="24" t="s">
        <v>142</v>
      </c>
      <c r="AU240" s="24" t="s">
        <v>84</v>
      </c>
      <c r="AY240" s="24" t="s">
        <v>139</v>
      </c>
      <c r="BE240" s="185">
        <f>IF(N240="základní",J240,0)</f>
        <v>0</v>
      </c>
      <c r="BF240" s="185">
        <f>IF(N240="snížená",J240,0)</f>
        <v>0</v>
      </c>
      <c r="BG240" s="185">
        <f>IF(N240="zákl. přenesená",J240,0)</f>
        <v>0</v>
      </c>
      <c r="BH240" s="185">
        <f>IF(N240="sníž. přenesená",J240,0)</f>
        <v>0</v>
      </c>
      <c r="BI240" s="185">
        <f>IF(N240="nulová",J240,0)</f>
        <v>0</v>
      </c>
      <c r="BJ240" s="24" t="s">
        <v>82</v>
      </c>
      <c r="BK240" s="185">
        <f>ROUND(I240*H240,2)</f>
        <v>0</v>
      </c>
      <c r="BL240" s="24" t="s">
        <v>337</v>
      </c>
      <c r="BM240" s="24" t="s">
        <v>338</v>
      </c>
    </row>
    <row r="241" spans="2:65" s="1" customFormat="1">
      <c r="B241" s="41"/>
      <c r="D241" s="187"/>
      <c r="F241" s="203"/>
      <c r="I241" s="204"/>
      <c r="L241" s="41"/>
      <c r="M241" s="205"/>
      <c r="N241" s="42"/>
      <c r="O241" s="42"/>
      <c r="P241" s="42"/>
      <c r="Q241" s="42"/>
      <c r="R241" s="42"/>
      <c r="S241" s="42"/>
      <c r="T241" s="70"/>
      <c r="AT241" s="24" t="s">
        <v>339</v>
      </c>
      <c r="AU241" s="24" t="s">
        <v>84</v>
      </c>
    </row>
    <row r="242" spans="2:65" s="11" customFormat="1">
      <c r="B242" s="186"/>
      <c r="D242" s="187"/>
      <c r="E242" s="188"/>
      <c r="F242" s="189"/>
      <c r="H242" s="190"/>
      <c r="I242" s="191"/>
      <c r="L242" s="186"/>
      <c r="M242" s="192"/>
      <c r="N242" s="193"/>
      <c r="O242" s="193"/>
      <c r="P242" s="193"/>
      <c r="Q242" s="193"/>
      <c r="R242" s="193"/>
      <c r="S242" s="193"/>
      <c r="T242" s="194"/>
      <c r="AT242" s="188" t="s">
        <v>149</v>
      </c>
      <c r="AU242" s="188" t="s">
        <v>84</v>
      </c>
      <c r="AV242" s="11" t="s">
        <v>84</v>
      </c>
      <c r="AW242" s="11" t="s">
        <v>37</v>
      </c>
      <c r="AX242" s="11" t="s">
        <v>74</v>
      </c>
      <c r="AY242" s="188" t="s">
        <v>139</v>
      </c>
    </row>
    <row r="243" spans="2:65" s="11" customFormat="1">
      <c r="B243" s="186"/>
      <c r="D243" s="187"/>
      <c r="E243" s="188"/>
      <c r="F243" s="189"/>
      <c r="H243" s="190"/>
      <c r="I243" s="191"/>
      <c r="L243" s="186"/>
      <c r="M243" s="192"/>
      <c r="N243" s="193"/>
      <c r="O243" s="193"/>
      <c r="P243" s="193"/>
      <c r="Q243" s="193"/>
      <c r="R243" s="193"/>
      <c r="S243" s="193"/>
      <c r="T243" s="194"/>
      <c r="AT243" s="188" t="s">
        <v>149</v>
      </c>
      <c r="AU243" s="188" t="s">
        <v>84</v>
      </c>
      <c r="AV243" s="11" t="s">
        <v>84</v>
      </c>
      <c r="AW243" s="11" t="s">
        <v>37</v>
      </c>
      <c r="AX243" s="11" t="s">
        <v>74</v>
      </c>
      <c r="AY243" s="188" t="s">
        <v>139</v>
      </c>
    </row>
    <row r="244" spans="2:65" s="12" customFormat="1">
      <c r="B244" s="195"/>
      <c r="D244" s="187"/>
      <c r="E244" s="196"/>
      <c r="F244" s="197"/>
      <c r="H244" s="198"/>
      <c r="I244" s="199"/>
      <c r="L244" s="195"/>
      <c r="M244" s="200"/>
      <c r="N244" s="201"/>
      <c r="O244" s="201"/>
      <c r="P244" s="201"/>
      <c r="Q244" s="201"/>
      <c r="R244" s="201"/>
      <c r="S244" s="201"/>
      <c r="T244" s="202"/>
      <c r="AT244" s="196" t="s">
        <v>149</v>
      </c>
      <c r="AU244" s="196" t="s">
        <v>84</v>
      </c>
      <c r="AV244" s="12" t="s">
        <v>147</v>
      </c>
      <c r="AW244" s="12" t="s">
        <v>37</v>
      </c>
      <c r="AX244" s="12" t="s">
        <v>82</v>
      </c>
      <c r="AY244" s="196" t="s">
        <v>139</v>
      </c>
    </row>
    <row r="245" spans="2:65" s="10" customFormat="1" ht="29.85" customHeight="1">
      <c r="B245" s="160"/>
      <c r="D245" s="161"/>
      <c r="E245" s="171"/>
      <c r="F245" s="171"/>
      <c r="I245" s="163"/>
      <c r="J245" s="172"/>
      <c r="L245" s="160"/>
      <c r="M245" s="165"/>
      <c r="N245" s="166"/>
      <c r="O245" s="166"/>
      <c r="P245" s="167">
        <f>SUM(P246:P247)</f>
        <v>0</v>
      </c>
      <c r="Q245" s="166"/>
      <c r="R245" s="167">
        <f>SUM(R246:R247)</f>
        <v>0</v>
      </c>
      <c r="S245" s="166"/>
      <c r="T245" s="168">
        <f>SUM(T246:T247)</f>
        <v>0</v>
      </c>
      <c r="AR245" s="161" t="s">
        <v>175</v>
      </c>
      <c r="AT245" s="169" t="s">
        <v>73</v>
      </c>
      <c r="AU245" s="169" t="s">
        <v>82</v>
      </c>
      <c r="AY245" s="161" t="s">
        <v>139</v>
      </c>
      <c r="BK245" s="170">
        <f>SUM(BK246:BK247)</f>
        <v>0</v>
      </c>
    </row>
    <row r="246" spans="2:65" s="1" customFormat="1" ht="16.5" customHeight="1">
      <c r="B246" s="173"/>
      <c r="C246" s="174"/>
      <c r="D246" s="174"/>
      <c r="E246" s="175"/>
      <c r="F246" s="176"/>
      <c r="G246" s="177"/>
      <c r="H246" s="178"/>
      <c r="I246" s="179"/>
      <c r="J246" s="180"/>
      <c r="K246" s="176"/>
      <c r="L246" s="41"/>
      <c r="M246" s="181" t="s">
        <v>5</v>
      </c>
      <c r="N246" s="182" t="s">
        <v>45</v>
      </c>
      <c r="O246" s="42"/>
      <c r="P246" s="183">
        <f>O246*H246</f>
        <v>0</v>
      </c>
      <c r="Q246" s="183">
        <v>0</v>
      </c>
      <c r="R246" s="183">
        <f>Q246*H246</f>
        <v>0</v>
      </c>
      <c r="S246" s="183">
        <v>0</v>
      </c>
      <c r="T246" s="184">
        <f>S246*H246</f>
        <v>0</v>
      </c>
      <c r="AR246" s="24" t="s">
        <v>147</v>
      </c>
      <c r="AT246" s="24" t="s">
        <v>142</v>
      </c>
      <c r="AU246" s="24" t="s">
        <v>84</v>
      </c>
      <c r="AY246" s="24" t="s">
        <v>139</v>
      </c>
      <c r="BE246" s="185">
        <f>IF(N246="základní",J246,0)</f>
        <v>0</v>
      </c>
      <c r="BF246" s="185">
        <f>IF(N246="snížená",J246,0)</f>
        <v>0</v>
      </c>
      <c r="BG246" s="185">
        <f>IF(N246="zákl. přenesená",J246,0)</f>
        <v>0</v>
      </c>
      <c r="BH246" s="185">
        <f>IF(N246="sníž. přenesená",J246,0)</f>
        <v>0</v>
      </c>
      <c r="BI246" s="185">
        <f>IF(N246="nulová",J246,0)</f>
        <v>0</v>
      </c>
      <c r="BJ246" s="24" t="s">
        <v>82</v>
      </c>
      <c r="BK246" s="185">
        <f>ROUND(I246*H246,2)</f>
        <v>0</v>
      </c>
      <c r="BL246" s="24" t="s">
        <v>147</v>
      </c>
      <c r="BM246" s="24" t="s">
        <v>348</v>
      </c>
    </row>
    <row r="247" spans="2:65" s="1" customFormat="1" ht="16.5" customHeight="1">
      <c r="B247" s="173"/>
      <c r="C247" s="174"/>
      <c r="D247" s="174"/>
      <c r="E247" s="175"/>
      <c r="F247" s="176"/>
      <c r="G247" s="177"/>
      <c r="H247" s="178"/>
      <c r="I247" s="179"/>
      <c r="J247" s="180"/>
      <c r="K247" s="176"/>
      <c r="L247" s="41"/>
      <c r="M247" s="181" t="s">
        <v>5</v>
      </c>
      <c r="N247" s="231" t="s">
        <v>45</v>
      </c>
      <c r="O247" s="232"/>
      <c r="P247" s="233">
        <f>O247*H247</f>
        <v>0</v>
      </c>
      <c r="Q247" s="233">
        <v>0</v>
      </c>
      <c r="R247" s="233">
        <f>Q247*H247</f>
        <v>0</v>
      </c>
      <c r="S247" s="233">
        <v>0</v>
      </c>
      <c r="T247" s="234">
        <f>S247*H247</f>
        <v>0</v>
      </c>
      <c r="AR247" s="24" t="s">
        <v>147</v>
      </c>
      <c r="AT247" s="24" t="s">
        <v>142</v>
      </c>
      <c r="AU247" s="24" t="s">
        <v>84</v>
      </c>
      <c r="AY247" s="24" t="s">
        <v>139</v>
      </c>
      <c r="BE247" s="185">
        <f>IF(N247="základní",J247,0)</f>
        <v>0</v>
      </c>
      <c r="BF247" s="185">
        <f>IF(N247="snížená",J247,0)</f>
        <v>0</v>
      </c>
      <c r="BG247" s="185">
        <f>IF(N247="zákl. přenesená",J247,0)</f>
        <v>0</v>
      </c>
      <c r="BH247" s="185">
        <f>IF(N247="sníž. přenesená",J247,0)</f>
        <v>0</v>
      </c>
      <c r="BI247" s="185">
        <f>IF(N247="nulová",J247,0)</f>
        <v>0</v>
      </c>
      <c r="BJ247" s="24" t="s">
        <v>82</v>
      </c>
      <c r="BK247" s="185">
        <f>ROUND(I247*H247,2)</f>
        <v>0</v>
      </c>
      <c r="BL247" s="24" t="s">
        <v>147</v>
      </c>
      <c r="BM247" s="24" t="s">
        <v>351</v>
      </c>
    </row>
    <row r="248" spans="2:65" s="1" customFormat="1" ht="6.95" customHeight="1">
      <c r="B248" s="56"/>
      <c r="C248" s="57"/>
      <c r="D248" s="57"/>
      <c r="E248" s="57"/>
      <c r="F248" s="57"/>
      <c r="G248" s="57"/>
      <c r="H248" s="57"/>
      <c r="I248" s="127"/>
      <c r="J248" s="57"/>
      <c r="K248" s="57"/>
      <c r="L248" s="41"/>
    </row>
  </sheetData>
  <autoFilter ref="C90:K247"/>
  <mergeCells count="10">
    <mergeCell ref="J51:J52"/>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0"/>
  <sheetViews>
    <sheetView showGridLines="0" workbookViewId="0">
      <pane ySplit="1" topLeftCell="A212" activePane="bottomLeft" state="frozen"/>
      <selection pane="bottomLeft" activeCell="B219" sqref="B219:K230"/>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00"/>
      <c r="C1" s="100"/>
      <c r="D1" s="101" t="s">
        <v>1</v>
      </c>
      <c r="E1" s="100"/>
      <c r="F1" s="102" t="s">
        <v>95</v>
      </c>
      <c r="G1" s="356" t="s">
        <v>96</v>
      </c>
      <c r="H1" s="356"/>
      <c r="I1" s="103"/>
      <c r="J1" s="102" t="s">
        <v>97</v>
      </c>
      <c r="K1" s="101" t="s">
        <v>98</v>
      </c>
      <c r="L1" s="102" t="s">
        <v>99</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17" t="s">
        <v>8</v>
      </c>
      <c r="M2" s="318"/>
      <c r="N2" s="318"/>
      <c r="O2" s="318"/>
      <c r="P2" s="318"/>
      <c r="Q2" s="318"/>
      <c r="R2" s="318"/>
      <c r="S2" s="318"/>
      <c r="T2" s="318"/>
      <c r="U2" s="318"/>
      <c r="V2" s="318"/>
      <c r="AT2" s="24" t="s">
        <v>87</v>
      </c>
    </row>
    <row r="3" spans="1:70" ht="6.95" customHeight="1">
      <c r="B3" s="25"/>
      <c r="C3" s="26"/>
      <c r="D3" s="26"/>
      <c r="E3" s="26"/>
      <c r="F3" s="26"/>
      <c r="G3" s="26"/>
      <c r="H3" s="26"/>
      <c r="I3" s="104"/>
      <c r="J3" s="26"/>
      <c r="K3" s="27"/>
      <c r="AT3" s="24" t="s">
        <v>84</v>
      </c>
    </row>
    <row r="4" spans="1:70" ht="36.950000000000003" customHeight="1">
      <c r="B4" s="28"/>
      <c r="C4" s="29"/>
      <c r="D4" s="30" t="s">
        <v>100</v>
      </c>
      <c r="E4" s="29"/>
      <c r="F4" s="29"/>
      <c r="G4" s="29"/>
      <c r="H4" s="29"/>
      <c r="I4" s="105"/>
      <c r="J4" s="29"/>
      <c r="K4" s="31"/>
      <c r="M4" s="32" t="s">
        <v>13</v>
      </c>
      <c r="AT4" s="24" t="s">
        <v>6</v>
      </c>
    </row>
    <row r="5" spans="1:70" ht="6.95" customHeight="1">
      <c r="B5" s="28"/>
      <c r="C5" s="29"/>
      <c r="D5" s="29"/>
      <c r="E5" s="29"/>
      <c r="F5" s="29"/>
      <c r="G5" s="29"/>
      <c r="H5" s="29"/>
      <c r="I5" s="105"/>
      <c r="J5" s="29"/>
      <c r="K5" s="31"/>
    </row>
    <row r="6" spans="1:70" ht="15">
      <c r="B6" s="28"/>
      <c r="C6" s="29"/>
      <c r="D6" s="37" t="s">
        <v>19</v>
      </c>
      <c r="E6" s="29"/>
      <c r="F6" s="29"/>
      <c r="G6" s="29"/>
      <c r="H6" s="29"/>
      <c r="I6" s="105"/>
      <c r="J6" s="29"/>
      <c r="K6" s="31"/>
    </row>
    <row r="7" spans="1:70" ht="16.5" customHeight="1">
      <c r="B7" s="28"/>
      <c r="C7" s="29"/>
      <c r="D7" s="29"/>
      <c r="E7" s="357" t="str">
        <f>'Rekapitulace stavby'!K6</f>
        <v>VD Strekov_oprava strechy strojovny jezu</v>
      </c>
      <c r="F7" s="358"/>
      <c r="G7" s="358"/>
      <c r="H7" s="358"/>
      <c r="I7" s="105"/>
      <c r="J7" s="29"/>
      <c r="K7" s="31"/>
    </row>
    <row r="8" spans="1:70" s="1" customFormat="1" ht="15">
      <c r="B8" s="41"/>
      <c r="C8" s="42"/>
      <c r="D8" s="37" t="s">
        <v>101</v>
      </c>
      <c r="E8" s="42"/>
      <c r="F8" s="42"/>
      <c r="G8" s="42"/>
      <c r="H8" s="42"/>
      <c r="I8" s="106"/>
      <c r="J8" s="42"/>
      <c r="K8" s="45"/>
    </row>
    <row r="9" spans="1:70" s="1" customFormat="1" ht="36.950000000000003" customHeight="1">
      <c r="B9" s="41"/>
      <c r="C9" s="42"/>
      <c r="D9" s="42"/>
      <c r="E9" s="359" t="s">
        <v>352</v>
      </c>
      <c r="F9" s="360"/>
      <c r="G9" s="360"/>
      <c r="H9" s="360"/>
      <c r="I9" s="106"/>
      <c r="J9" s="42"/>
      <c r="K9" s="45"/>
    </row>
    <row r="10" spans="1:70" s="1" customFormat="1">
      <c r="B10" s="41"/>
      <c r="C10" s="42"/>
      <c r="D10" s="42"/>
      <c r="E10" s="42"/>
      <c r="F10" s="42"/>
      <c r="G10" s="42"/>
      <c r="H10" s="42"/>
      <c r="I10" s="106"/>
      <c r="J10" s="42"/>
      <c r="K10" s="45"/>
    </row>
    <row r="11" spans="1:70" s="1" customFormat="1" ht="14.45" customHeight="1">
      <c r="B11" s="41"/>
      <c r="C11" s="42"/>
      <c r="D11" s="37" t="s">
        <v>21</v>
      </c>
      <c r="E11" s="42"/>
      <c r="F11" s="35" t="s">
        <v>5</v>
      </c>
      <c r="G11" s="42"/>
      <c r="H11" s="42"/>
      <c r="I11" s="107" t="s">
        <v>22</v>
      </c>
      <c r="J11" s="35" t="s">
        <v>5</v>
      </c>
      <c r="K11" s="45"/>
    </row>
    <row r="12" spans="1:70" s="1" customFormat="1" ht="14.45" customHeight="1">
      <c r="B12" s="41"/>
      <c r="C12" s="42"/>
      <c r="D12" s="37" t="s">
        <v>23</v>
      </c>
      <c r="E12" s="42"/>
      <c r="F12" s="35" t="s">
        <v>24</v>
      </c>
      <c r="G12" s="42"/>
      <c r="H12" s="42"/>
      <c r="I12" s="107" t="s">
        <v>25</v>
      </c>
      <c r="J12" s="108" t="str">
        <f>'Rekapitulace stavby'!AN8</f>
        <v>12. 3. 2018</v>
      </c>
      <c r="K12" s="45"/>
    </row>
    <row r="13" spans="1:70" s="1" customFormat="1" ht="10.9" customHeight="1">
      <c r="B13" s="41"/>
      <c r="C13" s="42"/>
      <c r="D13" s="42"/>
      <c r="E13" s="42"/>
      <c r="F13" s="42"/>
      <c r="G13" s="42"/>
      <c r="H13" s="42"/>
      <c r="I13" s="106"/>
      <c r="J13" s="42"/>
      <c r="K13" s="45"/>
    </row>
    <row r="14" spans="1:70" s="1" customFormat="1" ht="14.45" customHeight="1">
      <c r="B14" s="41"/>
      <c r="C14" s="42"/>
      <c r="D14" s="37" t="s">
        <v>27</v>
      </c>
      <c r="E14" s="42"/>
      <c r="F14" s="42"/>
      <c r="G14" s="42"/>
      <c r="H14" s="42"/>
      <c r="I14" s="107" t="s">
        <v>28</v>
      </c>
      <c r="J14" s="35" t="str">
        <f>IF('Rekapitulace stavby'!AN10="","",'Rekapitulace stavby'!AN10)</f>
        <v/>
      </c>
      <c r="K14" s="45"/>
    </row>
    <row r="15" spans="1:70" s="1" customFormat="1" ht="18" customHeight="1">
      <c r="B15" s="41"/>
      <c r="C15" s="42"/>
      <c r="D15" s="42"/>
      <c r="E15" s="35" t="str">
        <f>IF('Rekapitulace stavby'!E11="","",'Rekapitulace stavby'!E11)</f>
        <v xml:space="preserve"> </v>
      </c>
      <c r="F15" s="42"/>
      <c r="G15" s="42"/>
      <c r="H15" s="42"/>
      <c r="I15" s="107" t="s">
        <v>30</v>
      </c>
      <c r="J15" s="35" t="str">
        <f>IF('Rekapitulace stavby'!AN11="","",'Rekapitulace stavby'!AN11)</f>
        <v/>
      </c>
      <c r="K15" s="45"/>
    </row>
    <row r="16" spans="1:70" s="1" customFormat="1" ht="6.95" customHeight="1">
      <c r="B16" s="41"/>
      <c r="C16" s="42"/>
      <c r="D16" s="42"/>
      <c r="E16" s="42"/>
      <c r="F16" s="42"/>
      <c r="G16" s="42"/>
      <c r="H16" s="42"/>
      <c r="I16" s="106"/>
      <c r="J16" s="42"/>
      <c r="K16" s="45"/>
    </row>
    <row r="17" spans="2:11" s="1" customFormat="1" ht="14.45" customHeight="1">
      <c r="B17" s="41"/>
      <c r="C17" s="42"/>
      <c r="D17" s="37" t="s">
        <v>31</v>
      </c>
      <c r="E17" s="42"/>
      <c r="F17" s="42"/>
      <c r="G17" s="42"/>
      <c r="H17" s="42"/>
      <c r="I17" s="107" t="s">
        <v>28</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7" t="s">
        <v>30</v>
      </c>
      <c r="J18" s="35" t="str">
        <f>IF('Rekapitulace stavby'!AN14="Vyplň údaj","",IF('Rekapitulace stavby'!AN14="","",'Rekapitulace stavby'!AN14))</f>
        <v/>
      </c>
      <c r="K18" s="45"/>
    </row>
    <row r="19" spans="2:11" s="1" customFormat="1" ht="6.95" customHeight="1">
      <c r="B19" s="41"/>
      <c r="C19" s="42"/>
      <c r="D19" s="42"/>
      <c r="E19" s="42"/>
      <c r="F19" s="42"/>
      <c r="G19" s="42"/>
      <c r="H19" s="42"/>
      <c r="I19" s="106"/>
      <c r="J19" s="42"/>
      <c r="K19" s="45"/>
    </row>
    <row r="20" spans="2:11" s="1" customFormat="1" ht="14.45" customHeight="1">
      <c r="B20" s="41"/>
      <c r="C20" s="42"/>
      <c r="D20" s="37" t="s">
        <v>33</v>
      </c>
      <c r="E20" s="42"/>
      <c r="F20" s="42"/>
      <c r="G20" s="42"/>
      <c r="H20" s="42"/>
      <c r="I20" s="107" t="s">
        <v>28</v>
      </c>
      <c r="J20" s="35" t="s">
        <v>34</v>
      </c>
      <c r="K20" s="45"/>
    </row>
    <row r="21" spans="2:11" s="1" customFormat="1" ht="18" customHeight="1">
      <c r="B21" s="41"/>
      <c r="C21" s="42"/>
      <c r="D21" s="42"/>
      <c r="E21" s="35" t="s">
        <v>35</v>
      </c>
      <c r="F21" s="42"/>
      <c r="G21" s="42"/>
      <c r="H21" s="42"/>
      <c r="I21" s="107" t="s">
        <v>30</v>
      </c>
      <c r="J21" s="35" t="s">
        <v>36</v>
      </c>
      <c r="K21" s="45"/>
    </row>
    <row r="22" spans="2:11" s="1" customFormat="1" ht="6.95" customHeight="1">
      <c r="B22" s="41"/>
      <c r="C22" s="42"/>
      <c r="D22" s="42"/>
      <c r="E22" s="42"/>
      <c r="F22" s="42"/>
      <c r="G22" s="42"/>
      <c r="H22" s="42"/>
      <c r="I22" s="106"/>
      <c r="J22" s="42"/>
      <c r="K22" s="45"/>
    </row>
    <row r="23" spans="2:11" s="1" customFormat="1" ht="14.45" customHeight="1">
      <c r="B23" s="41"/>
      <c r="C23" s="42"/>
      <c r="D23" s="37" t="s">
        <v>38</v>
      </c>
      <c r="E23" s="42"/>
      <c r="F23" s="42"/>
      <c r="G23" s="42"/>
      <c r="H23" s="42"/>
      <c r="I23" s="106"/>
      <c r="J23" s="42"/>
      <c r="K23" s="45"/>
    </row>
    <row r="24" spans="2:11" s="6" customFormat="1" ht="71.25" customHeight="1">
      <c r="B24" s="109"/>
      <c r="C24" s="110"/>
      <c r="D24" s="110"/>
      <c r="E24" s="348" t="s">
        <v>39</v>
      </c>
      <c r="F24" s="348"/>
      <c r="G24" s="348"/>
      <c r="H24" s="348"/>
      <c r="I24" s="111"/>
      <c r="J24" s="110"/>
      <c r="K24" s="112"/>
    </row>
    <row r="25" spans="2:11" s="1" customFormat="1" ht="6.95" customHeight="1">
      <c r="B25" s="41"/>
      <c r="C25" s="42"/>
      <c r="D25" s="42"/>
      <c r="E25" s="42"/>
      <c r="F25" s="42"/>
      <c r="G25" s="42"/>
      <c r="H25" s="42"/>
      <c r="I25" s="106"/>
      <c r="J25" s="42"/>
      <c r="K25" s="45"/>
    </row>
    <row r="26" spans="2:11" s="1" customFormat="1" ht="6.95" customHeight="1">
      <c r="B26" s="41"/>
      <c r="C26" s="42"/>
      <c r="D26" s="68"/>
      <c r="E26" s="68"/>
      <c r="F26" s="68"/>
      <c r="G26" s="68"/>
      <c r="H26" s="68"/>
      <c r="I26" s="113"/>
      <c r="J26" s="68"/>
      <c r="K26" s="114"/>
    </row>
    <row r="27" spans="2:11" s="1" customFormat="1" ht="25.35" customHeight="1">
      <c r="B27" s="41"/>
      <c r="C27" s="42"/>
      <c r="D27" s="115" t="s">
        <v>40</v>
      </c>
      <c r="E27" s="42"/>
      <c r="F27" s="42"/>
      <c r="G27" s="42"/>
      <c r="H27" s="42"/>
      <c r="I27" s="106"/>
      <c r="J27" s="116">
        <f>ROUND(J90,2)</f>
        <v>0</v>
      </c>
      <c r="K27" s="45"/>
    </row>
    <row r="28" spans="2:11" s="1" customFormat="1" ht="6.95" customHeight="1">
      <c r="B28" s="41"/>
      <c r="C28" s="42"/>
      <c r="D28" s="68"/>
      <c r="E28" s="68"/>
      <c r="F28" s="68"/>
      <c r="G28" s="68"/>
      <c r="H28" s="68"/>
      <c r="I28" s="113"/>
      <c r="J28" s="68"/>
      <c r="K28" s="114"/>
    </row>
    <row r="29" spans="2:11" s="1" customFormat="1" ht="14.45" customHeight="1">
      <c r="B29" s="41"/>
      <c r="C29" s="42"/>
      <c r="D29" s="42"/>
      <c r="E29" s="42"/>
      <c r="F29" s="46" t="s">
        <v>42</v>
      </c>
      <c r="G29" s="42"/>
      <c r="H29" s="42"/>
      <c r="I29" s="117" t="s">
        <v>41</v>
      </c>
      <c r="J29" s="46" t="s">
        <v>43</v>
      </c>
      <c r="K29" s="45"/>
    </row>
    <row r="30" spans="2:11" s="1" customFormat="1" ht="14.45" customHeight="1">
      <c r="B30" s="41"/>
      <c r="C30" s="42"/>
      <c r="D30" s="49" t="s">
        <v>44</v>
      </c>
      <c r="E30" s="49" t="s">
        <v>45</v>
      </c>
      <c r="F30" s="118">
        <f>ROUND(SUM(BE90:BE229), 2)</f>
        <v>0</v>
      </c>
      <c r="G30" s="42"/>
      <c r="H30" s="42"/>
      <c r="I30" s="119">
        <v>0.21</v>
      </c>
      <c r="J30" s="118">
        <f>ROUND(ROUND((SUM(BE90:BE229)), 2)*I30, 2)</f>
        <v>0</v>
      </c>
      <c r="K30" s="45"/>
    </row>
    <row r="31" spans="2:11" s="1" customFormat="1" ht="14.45" customHeight="1">
      <c r="B31" s="41"/>
      <c r="C31" s="42"/>
      <c r="D31" s="42"/>
      <c r="E31" s="49" t="s">
        <v>46</v>
      </c>
      <c r="F31" s="118">
        <f>ROUND(SUM(BF90:BF229), 2)</f>
        <v>0</v>
      </c>
      <c r="G31" s="42"/>
      <c r="H31" s="42"/>
      <c r="I31" s="119">
        <v>0.15</v>
      </c>
      <c r="J31" s="118">
        <f>ROUND(ROUND((SUM(BF90:BF229)), 2)*I31, 2)</f>
        <v>0</v>
      </c>
      <c r="K31" s="45"/>
    </row>
    <row r="32" spans="2:11" s="1" customFormat="1" ht="14.45" hidden="1" customHeight="1">
      <c r="B32" s="41"/>
      <c r="C32" s="42"/>
      <c r="D32" s="42"/>
      <c r="E32" s="49" t="s">
        <v>47</v>
      </c>
      <c r="F32" s="118">
        <f>ROUND(SUM(BG90:BG229), 2)</f>
        <v>0</v>
      </c>
      <c r="G32" s="42"/>
      <c r="H32" s="42"/>
      <c r="I32" s="119">
        <v>0.21</v>
      </c>
      <c r="J32" s="118">
        <v>0</v>
      </c>
      <c r="K32" s="45"/>
    </row>
    <row r="33" spans="2:11" s="1" customFormat="1" ht="14.45" hidden="1" customHeight="1">
      <c r="B33" s="41"/>
      <c r="C33" s="42"/>
      <c r="D33" s="42"/>
      <c r="E33" s="49" t="s">
        <v>48</v>
      </c>
      <c r="F33" s="118">
        <f>ROUND(SUM(BH90:BH229), 2)</f>
        <v>0</v>
      </c>
      <c r="G33" s="42"/>
      <c r="H33" s="42"/>
      <c r="I33" s="119">
        <v>0.15</v>
      </c>
      <c r="J33" s="118">
        <v>0</v>
      </c>
      <c r="K33" s="45"/>
    </row>
    <row r="34" spans="2:11" s="1" customFormat="1" ht="14.45" hidden="1" customHeight="1">
      <c r="B34" s="41"/>
      <c r="C34" s="42"/>
      <c r="D34" s="42"/>
      <c r="E34" s="49" t="s">
        <v>49</v>
      </c>
      <c r="F34" s="118">
        <f>ROUND(SUM(BI90:BI229), 2)</f>
        <v>0</v>
      </c>
      <c r="G34" s="42"/>
      <c r="H34" s="42"/>
      <c r="I34" s="119">
        <v>0</v>
      </c>
      <c r="J34" s="118">
        <v>0</v>
      </c>
      <c r="K34" s="45"/>
    </row>
    <row r="35" spans="2:11" s="1" customFormat="1" ht="6.95" customHeight="1">
      <c r="B35" s="41"/>
      <c r="C35" s="42"/>
      <c r="D35" s="42"/>
      <c r="E35" s="42"/>
      <c r="F35" s="42"/>
      <c r="G35" s="42"/>
      <c r="H35" s="42"/>
      <c r="I35" s="106"/>
      <c r="J35" s="42"/>
      <c r="K35" s="45"/>
    </row>
    <row r="36" spans="2:11" s="1" customFormat="1" ht="25.35" customHeight="1">
      <c r="B36" s="41"/>
      <c r="C36" s="120"/>
      <c r="D36" s="121" t="s">
        <v>50</v>
      </c>
      <c r="E36" s="71"/>
      <c r="F36" s="71"/>
      <c r="G36" s="122" t="s">
        <v>51</v>
      </c>
      <c r="H36" s="123" t="s">
        <v>52</v>
      </c>
      <c r="I36" s="124"/>
      <c r="J36" s="125">
        <f>SUM(J27:J34)</f>
        <v>0</v>
      </c>
      <c r="K36" s="126"/>
    </row>
    <row r="37" spans="2:11" s="1" customFormat="1" ht="14.45" customHeight="1">
      <c r="B37" s="56"/>
      <c r="C37" s="57"/>
      <c r="D37" s="57"/>
      <c r="E37" s="57"/>
      <c r="F37" s="57"/>
      <c r="G37" s="57"/>
      <c r="H37" s="57"/>
      <c r="I37" s="127"/>
      <c r="J37" s="57"/>
      <c r="K37" s="58"/>
    </row>
    <row r="41" spans="2:11" s="1" customFormat="1" ht="6.95" customHeight="1">
      <c r="B41" s="59"/>
      <c r="C41" s="60"/>
      <c r="D41" s="60"/>
      <c r="E41" s="60"/>
      <c r="F41" s="60"/>
      <c r="G41" s="60"/>
      <c r="H41" s="60"/>
      <c r="I41" s="128"/>
      <c r="J41" s="60"/>
      <c r="K41" s="129"/>
    </row>
    <row r="42" spans="2:11" s="1" customFormat="1" ht="36.950000000000003" customHeight="1">
      <c r="B42" s="41"/>
      <c r="C42" s="30" t="s">
        <v>103</v>
      </c>
      <c r="D42" s="42"/>
      <c r="E42" s="42"/>
      <c r="F42" s="42"/>
      <c r="G42" s="42"/>
      <c r="H42" s="42"/>
      <c r="I42" s="106"/>
      <c r="J42" s="42"/>
      <c r="K42" s="45"/>
    </row>
    <row r="43" spans="2:11" s="1" customFormat="1" ht="6.95" customHeight="1">
      <c r="B43" s="41"/>
      <c r="C43" s="42"/>
      <c r="D43" s="42"/>
      <c r="E43" s="42"/>
      <c r="F43" s="42"/>
      <c r="G43" s="42"/>
      <c r="H43" s="42"/>
      <c r="I43" s="106"/>
      <c r="J43" s="42"/>
      <c r="K43" s="45"/>
    </row>
    <row r="44" spans="2:11" s="1" customFormat="1" ht="14.45" customHeight="1">
      <c r="B44" s="41"/>
      <c r="C44" s="37" t="s">
        <v>19</v>
      </c>
      <c r="D44" s="42"/>
      <c r="E44" s="42"/>
      <c r="F44" s="42"/>
      <c r="G44" s="42"/>
      <c r="H44" s="42"/>
      <c r="I44" s="106"/>
      <c r="J44" s="42"/>
      <c r="K44" s="45"/>
    </row>
    <row r="45" spans="2:11" s="1" customFormat="1" ht="16.5" customHeight="1">
      <c r="B45" s="41"/>
      <c r="C45" s="42"/>
      <c r="D45" s="42"/>
      <c r="E45" s="357" t="str">
        <f>E7</f>
        <v>VD Strekov_oprava strechy strojovny jezu</v>
      </c>
      <c r="F45" s="358"/>
      <c r="G45" s="358"/>
      <c r="H45" s="358"/>
      <c r="I45" s="106"/>
      <c r="J45" s="42"/>
      <c r="K45" s="45"/>
    </row>
    <row r="46" spans="2:11" s="1" customFormat="1" ht="14.45" customHeight="1">
      <c r="B46" s="41"/>
      <c r="C46" s="37" t="s">
        <v>101</v>
      </c>
      <c r="D46" s="42"/>
      <c r="E46" s="42"/>
      <c r="F46" s="42"/>
      <c r="G46" s="42"/>
      <c r="H46" s="42"/>
      <c r="I46" s="106"/>
      <c r="J46" s="42"/>
      <c r="K46" s="45"/>
    </row>
    <row r="47" spans="2:11" s="1" customFormat="1" ht="17.25" customHeight="1">
      <c r="B47" s="41"/>
      <c r="C47" s="42"/>
      <c r="D47" s="42"/>
      <c r="E47" s="359" t="str">
        <f>E9</f>
        <v>SO 02 - Oplechování pilířů (S1, S2, S3, S4, S5)</v>
      </c>
      <c r="F47" s="360"/>
      <c r="G47" s="360"/>
      <c r="H47" s="360"/>
      <c r="I47" s="106"/>
      <c r="J47" s="42"/>
      <c r="K47" s="45"/>
    </row>
    <row r="48" spans="2:11" s="1" customFormat="1" ht="6.95" customHeight="1">
      <c r="B48" s="41"/>
      <c r="C48" s="42"/>
      <c r="D48" s="42"/>
      <c r="E48" s="42"/>
      <c r="F48" s="42"/>
      <c r="G48" s="42"/>
      <c r="H48" s="42"/>
      <c r="I48" s="106"/>
      <c r="J48" s="42"/>
      <c r="K48" s="45"/>
    </row>
    <row r="49" spans="2:47" s="1" customFormat="1" ht="18" customHeight="1">
      <c r="B49" s="41"/>
      <c r="C49" s="37" t="s">
        <v>23</v>
      </c>
      <c r="D49" s="42"/>
      <c r="E49" s="42"/>
      <c r="F49" s="35" t="str">
        <f>F12</f>
        <v>Ústí nad Labem</v>
      </c>
      <c r="G49" s="42"/>
      <c r="H49" s="42"/>
      <c r="I49" s="107" t="s">
        <v>25</v>
      </c>
      <c r="J49" s="108" t="str">
        <f>IF(J12="","",J12)</f>
        <v>12. 3. 2018</v>
      </c>
      <c r="K49" s="45"/>
    </row>
    <row r="50" spans="2:47" s="1" customFormat="1" ht="6.95" customHeight="1">
      <c r="B50" s="41"/>
      <c r="C50" s="42"/>
      <c r="D50" s="42"/>
      <c r="E50" s="42"/>
      <c r="F50" s="42"/>
      <c r="G50" s="42"/>
      <c r="H50" s="42"/>
      <c r="I50" s="106"/>
      <c r="J50" s="42"/>
      <c r="K50" s="45"/>
    </row>
    <row r="51" spans="2:47" s="1" customFormat="1" ht="15">
      <c r="B51" s="41"/>
      <c r="C51" s="37" t="s">
        <v>27</v>
      </c>
      <c r="D51" s="42"/>
      <c r="E51" s="42"/>
      <c r="F51" s="35" t="str">
        <f>E15</f>
        <v xml:space="preserve"> </v>
      </c>
      <c r="G51" s="42"/>
      <c r="H51" s="42"/>
      <c r="I51" s="107" t="s">
        <v>33</v>
      </c>
      <c r="J51" s="348" t="str">
        <f>E21</f>
        <v>Severní stavební a.s.</v>
      </c>
      <c r="K51" s="45"/>
    </row>
    <row r="52" spans="2:47" s="1" customFormat="1" ht="14.45" customHeight="1">
      <c r="B52" s="41"/>
      <c r="C52" s="37" t="s">
        <v>31</v>
      </c>
      <c r="D52" s="42"/>
      <c r="E52" s="42"/>
      <c r="F52" s="35" t="str">
        <f>IF(E18="","",E18)</f>
        <v/>
      </c>
      <c r="G52" s="42"/>
      <c r="H52" s="42"/>
      <c r="I52" s="106"/>
      <c r="J52" s="352"/>
      <c r="K52" s="45"/>
    </row>
    <row r="53" spans="2:47" s="1" customFormat="1" ht="10.35" customHeight="1">
      <c r="B53" s="41"/>
      <c r="C53" s="42"/>
      <c r="D53" s="42"/>
      <c r="E53" s="42"/>
      <c r="F53" s="42"/>
      <c r="G53" s="42"/>
      <c r="H53" s="42"/>
      <c r="I53" s="106"/>
      <c r="J53" s="42"/>
      <c r="K53" s="45"/>
    </row>
    <row r="54" spans="2:47" s="1" customFormat="1" ht="29.25" customHeight="1">
      <c r="B54" s="41"/>
      <c r="C54" s="130" t="s">
        <v>104</v>
      </c>
      <c r="D54" s="120"/>
      <c r="E54" s="120"/>
      <c r="F54" s="120"/>
      <c r="G54" s="120"/>
      <c r="H54" s="120"/>
      <c r="I54" s="131"/>
      <c r="J54" s="132" t="s">
        <v>105</v>
      </c>
      <c r="K54" s="133"/>
    </row>
    <row r="55" spans="2:47" s="1" customFormat="1" ht="10.35" customHeight="1">
      <c r="B55" s="41"/>
      <c r="C55" s="42"/>
      <c r="D55" s="42"/>
      <c r="E55" s="42"/>
      <c r="F55" s="42"/>
      <c r="G55" s="42"/>
      <c r="H55" s="42"/>
      <c r="I55" s="106"/>
      <c r="J55" s="42"/>
      <c r="K55" s="45"/>
    </row>
    <row r="56" spans="2:47" s="1" customFormat="1" ht="29.25" customHeight="1">
      <c r="B56" s="41"/>
      <c r="C56" s="134" t="s">
        <v>106</v>
      </c>
      <c r="D56" s="42"/>
      <c r="E56" s="42"/>
      <c r="F56" s="42"/>
      <c r="G56" s="42"/>
      <c r="H56" s="42"/>
      <c r="I56" s="106"/>
      <c r="J56" s="116">
        <f>J90</f>
        <v>0</v>
      </c>
      <c r="K56" s="45"/>
      <c r="AU56" s="24" t="s">
        <v>107</v>
      </c>
    </row>
    <row r="57" spans="2:47" s="7" customFormat="1" ht="24.95" customHeight="1">
      <c r="B57" s="135"/>
      <c r="C57" s="136"/>
      <c r="D57" s="137" t="s">
        <v>108</v>
      </c>
      <c r="E57" s="138"/>
      <c r="F57" s="138"/>
      <c r="G57" s="138"/>
      <c r="H57" s="138"/>
      <c r="I57" s="139"/>
      <c r="J57" s="140">
        <f>J91</f>
        <v>0</v>
      </c>
      <c r="K57" s="141"/>
    </row>
    <row r="58" spans="2:47" s="8" customFormat="1" ht="19.899999999999999" customHeight="1">
      <c r="B58" s="142"/>
      <c r="C58" s="143"/>
      <c r="D58" s="144" t="s">
        <v>353</v>
      </c>
      <c r="E58" s="145"/>
      <c r="F58" s="145"/>
      <c r="G58" s="145"/>
      <c r="H58" s="145"/>
      <c r="I58" s="146"/>
      <c r="J58" s="147">
        <f>J92</f>
        <v>0</v>
      </c>
      <c r="K58" s="148"/>
    </row>
    <row r="59" spans="2:47" s="8" customFormat="1" ht="19.899999999999999" customHeight="1">
      <c r="B59" s="142"/>
      <c r="C59" s="143"/>
      <c r="D59" s="144" t="s">
        <v>109</v>
      </c>
      <c r="E59" s="145"/>
      <c r="F59" s="145"/>
      <c r="G59" s="145"/>
      <c r="H59" s="145"/>
      <c r="I59" s="146"/>
      <c r="J59" s="147">
        <f>J103</f>
        <v>0</v>
      </c>
      <c r="K59" s="148"/>
    </row>
    <row r="60" spans="2:47" s="8" customFormat="1" ht="19.899999999999999" customHeight="1">
      <c r="B60" s="142"/>
      <c r="C60" s="143"/>
      <c r="D60" s="144" t="s">
        <v>110</v>
      </c>
      <c r="E60" s="145"/>
      <c r="F60" s="145"/>
      <c r="G60" s="145"/>
      <c r="H60" s="145"/>
      <c r="I60" s="146"/>
      <c r="J60" s="147">
        <f>J110</f>
        <v>0</v>
      </c>
      <c r="K60" s="148"/>
    </row>
    <row r="61" spans="2:47" s="8" customFormat="1" ht="19.899999999999999" customHeight="1">
      <c r="B61" s="142"/>
      <c r="C61" s="143"/>
      <c r="D61" s="144" t="s">
        <v>111</v>
      </c>
      <c r="E61" s="145"/>
      <c r="F61" s="145"/>
      <c r="G61" s="145"/>
      <c r="H61" s="145"/>
      <c r="I61" s="146"/>
      <c r="J61" s="147">
        <f>J159</f>
        <v>0</v>
      </c>
      <c r="K61" s="148"/>
    </row>
    <row r="62" spans="2:47" s="8" customFormat="1" ht="19.899999999999999" customHeight="1">
      <c r="B62" s="142"/>
      <c r="C62" s="143"/>
      <c r="D62" s="144" t="s">
        <v>112</v>
      </c>
      <c r="E62" s="145"/>
      <c r="F62" s="145"/>
      <c r="G62" s="145"/>
      <c r="H62" s="145"/>
      <c r="I62" s="146"/>
      <c r="J62" s="147">
        <f>J176</f>
        <v>0</v>
      </c>
      <c r="K62" s="148"/>
    </row>
    <row r="63" spans="2:47" s="7" customFormat="1" ht="24.95" customHeight="1">
      <c r="B63" s="135"/>
      <c r="C63" s="136"/>
      <c r="D63" s="137" t="s">
        <v>113</v>
      </c>
      <c r="E63" s="138"/>
      <c r="F63" s="138"/>
      <c r="G63" s="138"/>
      <c r="H63" s="138"/>
      <c r="I63" s="139"/>
      <c r="J63" s="140">
        <f>J179</f>
        <v>0</v>
      </c>
      <c r="K63" s="141"/>
    </row>
    <row r="64" spans="2:47" s="8" customFormat="1" ht="19.899999999999999" customHeight="1">
      <c r="B64" s="142"/>
      <c r="C64" s="143"/>
      <c r="D64" s="144" t="s">
        <v>114</v>
      </c>
      <c r="E64" s="145"/>
      <c r="F64" s="145"/>
      <c r="G64" s="145"/>
      <c r="H64" s="145"/>
      <c r="I64" s="146"/>
      <c r="J64" s="147">
        <f>J180</f>
        <v>0</v>
      </c>
      <c r="K64" s="148"/>
    </row>
    <row r="65" spans="2:12" s="8" customFormat="1" ht="19.899999999999999" customHeight="1">
      <c r="B65" s="142"/>
      <c r="C65" s="143"/>
      <c r="D65" s="144" t="s">
        <v>116</v>
      </c>
      <c r="E65" s="145"/>
      <c r="F65" s="145"/>
      <c r="G65" s="145"/>
      <c r="H65" s="145"/>
      <c r="I65" s="146"/>
      <c r="J65" s="147">
        <f>J188</f>
        <v>0</v>
      </c>
      <c r="K65" s="148"/>
    </row>
    <row r="66" spans="2:12" s="8" customFormat="1" ht="19.899999999999999" customHeight="1">
      <c r="B66" s="142"/>
      <c r="C66" s="143"/>
      <c r="D66" s="144" t="s">
        <v>117</v>
      </c>
      <c r="E66" s="145"/>
      <c r="F66" s="145"/>
      <c r="G66" s="145"/>
      <c r="H66" s="145"/>
      <c r="I66" s="146"/>
      <c r="J66" s="147">
        <f>J204</f>
        <v>0</v>
      </c>
      <c r="K66" s="148"/>
    </row>
    <row r="67" spans="2:12" s="8" customFormat="1" ht="19.899999999999999" customHeight="1">
      <c r="B67" s="142"/>
      <c r="C67" s="143"/>
      <c r="D67" s="144" t="s">
        <v>118</v>
      </c>
      <c r="E67" s="145"/>
      <c r="F67" s="145"/>
      <c r="G67" s="145"/>
      <c r="H67" s="145"/>
      <c r="I67" s="146"/>
      <c r="J67" s="147">
        <f>J213</f>
        <v>0</v>
      </c>
      <c r="K67" s="148"/>
    </row>
    <row r="68" spans="2:12" s="7" customFormat="1" ht="24.95" customHeight="1">
      <c r="B68" s="135"/>
      <c r="C68" s="136"/>
      <c r="D68" s="137" t="s">
        <v>120</v>
      </c>
      <c r="E68" s="138"/>
      <c r="F68" s="138"/>
      <c r="G68" s="138"/>
      <c r="H68" s="138"/>
      <c r="I68" s="139"/>
      <c r="J68" s="140">
        <f>J219</f>
        <v>0</v>
      </c>
      <c r="K68" s="141"/>
    </row>
    <row r="69" spans="2:12" s="8" customFormat="1" ht="19.899999999999999" customHeight="1">
      <c r="B69" s="142"/>
      <c r="C69" s="143"/>
      <c r="D69" s="144" t="s">
        <v>121</v>
      </c>
      <c r="E69" s="145"/>
      <c r="F69" s="145"/>
      <c r="G69" s="145"/>
      <c r="H69" s="145"/>
      <c r="I69" s="146"/>
      <c r="J69" s="147">
        <f>J220</f>
        <v>0</v>
      </c>
      <c r="K69" s="148"/>
    </row>
    <row r="70" spans="2:12" s="8" customFormat="1" ht="19.899999999999999" customHeight="1">
      <c r="B70" s="142"/>
      <c r="C70" s="143"/>
      <c r="D70" s="144" t="s">
        <v>122</v>
      </c>
      <c r="E70" s="145"/>
      <c r="F70" s="145"/>
      <c r="G70" s="145"/>
      <c r="H70" s="145"/>
      <c r="I70" s="146"/>
      <c r="J70" s="147">
        <f>J227</f>
        <v>0</v>
      </c>
      <c r="K70" s="148"/>
    </row>
    <row r="71" spans="2:12" s="1" customFormat="1" ht="21.75" customHeight="1">
      <c r="B71" s="41"/>
      <c r="C71" s="42"/>
      <c r="D71" s="42"/>
      <c r="E71" s="42"/>
      <c r="F71" s="42"/>
      <c r="G71" s="42"/>
      <c r="H71" s="42"/>
      <c r="I71" s="106"/>
      <c r="J71" s="42"/>
      <c r="K71" s="45"/>
    </row>
    <row r="72" spans="2:12" s="1" customFormat="1" ht="6.95" customHeight="1">
      <c r="B72" s="56"/>
      <c r="C72" s="57"/>
      <c r="D72" s="57"/>
      <c r="E72" s="57"/>
      <c r="F72" s="57"/>
      <c r="G72" s="57"/>
      <c r="H72" s="57"/>
      <c r="I72" s="127"/>
      <c r="J72" s="57"/>
      <c r="K72" s="58"/>
    </row>
    <row r="76" spans="2:12" s="1" customFormat="1" ht="6.95" customHeight="1">
      <c r="B76" s="59"/>
      <c r="C76" s="60"/>
      <c r="D76" s="60"/>
      <c r="E76" s="60"/>
      <c r="F76" s="60"/>
      <c r="G76" s="60"/>
      <c r="H76" s="60"/>
      <c r="I76" s="128"/>
      <c r="J76" s="60"/>
      <c r="K76" s="60"/>
      <c r="L76" s="41"/>
    </row>
    <row r="77" spans="2:12" s="1" customFormat="1" ht="36.950000000000003" customHeight="1">
      <c r="B77" s="41"/>
      <c r="C77" s="61" t="s">
        <v>123</v>
      </c>
      <c r="L77" s="41"/>
    </row>
    <row r="78" spans="2:12" s="1" customFormat="1" ht="6.95" customHeight="1">
      <c r="B78" s="41"/>
      <c r="L78" s="41"/>
    </row>
    <row r="79" spans="2:12" s="1" customFormat="1" ht="14.45" customHeight="1">
      <c r="B79" s="41"/>
      <c r="C79" s="63" t="s">
        <v>19</v>
      </c>
      <c r="L79" s="41"/>
    </row>
    <row r="80" spans="2:12" s="1" customFormat="1" ht="16.5" customHeight="1">
      <c r="B80" s="41"/>
      <c r="E80" s="353" t="str">
        <f>E7</f>
        <v>VD Strekov_oprava strechy strojovny jezu</v>
      </c>
      <c r="F80" s="354"/>
      <c r="G80" s="354"/>
      <c r="H80" s="354"/>
      <c r="L80" s="41"/>
    </row>
    <row r="81" spans="2:65" s="1" customFormat="1" ht="14.45" customHeight="1">
      <c r="B81" s="41"/>
      <c r="C81" s="63" t="s">
        <v>101</v>
      </c>
      <c r="L81" s="41"/>
    </row>
    <row r="82" spans="2:65" s="1" customFormat="1" ht="17.25" customHeight="1">
      <c r="B82" s="41"/>
      <c r="E82" s="322" t="str">
        <f>E9</f>
        <v>SO 02 - Oplechování pilířů (S1, S2, S3, S4, S5)</v>
      </c>
      <c r="F82" s="355"/>
      <c r="G82" s="355"/>
      <c r="H82" s="355"/>
      <c r="L82" s="41"/>
    </row>
    <row r="83" spans="2:65" s="1" customFormat="1" ht="6.95" customHeight="1">
      <c r="B83" s="41"/>
      <c r="L83" s="41"/>
    </row>
    <row r="84" spans="2:65" s="1" customFormat="1" ht="18" customHeight="1">
      <c r="B84" s="41"/>
      <c r="C84" s="63" t="s">
        <v>23</v>
      </c>
      <c r="F84" s="149" t="str">
        <f>F12</f>
        <v>Ústí nad Labem</v>
      </c>
      <c r="I84" s="150" t="s">
        <v>25</v>
      </c>
      <c r="J84" s="67" t="str">
        <f>IF(J12="","",J12)</f>
        <v>12. 3. 2018</v>
      </c>
      <c r="L84" s="41"/>
    </row>
    <row r="85" spans="2:65" s="1" customFormat="1" ht="6.95" customHeight="1">
      <c r="B85" s="41"/>
      <c r="L85" s="41"/>
    </row>
    <row r="86" spans="2:65" s="1" customFormat="1" ht="15">
      <c r="B86" s="41"/>
      <c r="C86" s="63" t="s">
        <v>27</v>
      </c>
      <c r="F86" s="149" t="str">
        <f>E15</f>
        <v xml:space="preserve"> </v>
      </c>
      <c r="I86" s="150" t="s">
        <v>33</v>
      </c>
      <c r="J86" s="149" t="str">
        <f>E21</f>
        <v>Severní stavební a.s.</v>
      </c>
      <c r="L86" s="41"/>
    </row>
    <row r="87" spans="2:65" s="1" customFormat="1" ht="14.45" customHeight="1">
      <c r="B87" s="41"/>
      <c r="C87" s="63" t="s">
        <v>31</v>
      </c>
      <c r="F87" s="149" t="str">
        <f>IF(E18="","",E18)</f>
        <v/>
      </c>
      <c r="L87" s="41"/>
    </row>
    <row r="88" spans="2:65" s="1" customFormat="1" ht="10.35" customHeight="1">
      <c r="B88" s="41"/>
      <c r="L88" s="41"/>
    </row>
    <row r="89" spans="2:65" s="9" customFormat="1" ht="29.25" customHeight="1">
      <c r="B89" s="151"/>
      <c r="C89" s="152" t="s">
        <v>124</v>
      </c>
      <c r="D89" s="153" t="s">
        <v>59</v>
      </c>
      <c r="E89" s="153" t="s">
        <v>55</v>
      </c>
      <c r="F89" s="153" t="s">
        <v>125</v>
      </c>
      <c r="G89" s="153" t="s">
        <v>126</v>
      </c>
      <c r="H89" s="153" t="s">
        <v>127</v>
      </c>
      <c r="I89" s="154" t="s">
        <v>128</v>
      </c>
      <c r="J89" s="153" t="s">
        <v>105</v>
      </c>
      <c r="K89" s="155" t="s">
        <v>129</v>
      </c>
      <c r="L89" s="151"/>
      <c r="M89" s="73" t="s">
        <v>130</v>
      </c>
      <c r="N89" s="74" t="s">
        <v>44</v>
      </c>
      <c r="O89" s="74" t="s">
        <v>131</v>
      </c>
      <c r="P89" s="74" t="s">
        <v>132</v>
      </c>
      <c r="Q89" s="74" t="s">
        <v>133</v>
      </c>
      <c r="R89" s="74" t="s">
        <v>134</v>
      </c>
      <c r="S89" s="74" t="s">
        <v>135</v>
      </c>
      <c r="T89" s="75" t="s">
        <v>136</v>
      </c>
    </row>
    <row r="90" spans="2:65" s="1" customFormat="1" ht="29.25" customHeight="1">
      <c r="B90" s="41"/>
      <c r="C90" s="77" t="s">
        <v>106</v>
      </c>
      <c r="J90" s="156">
        <f>BK90</f>
        <v>0</v>
      </c>
      <c r="L90" s="41"/>
      <c r="M90" s="76"/>
      <c r="N90" s="68"/>
      <c r="O90" s="68"/>
      <c r="P90" s="157">
        <f>P91+P179+P219</f>
        <v>0</v>
      </c>
      <c r="Q90" s="68"/>
      <c r="R90" s="157">
        <f>R91+R179+R219</f>
        <v>2.8469099600000001</v>
      </c>
      <c r="S90" s="68"/>
      <c r="T90" s="158">
        <f>T91+T179+T219</f>
        <v>9.0995199999999983</v>
      </c>
      <c r="AT90" s="24" t="s">
        <v>73</v>
      </c>
      <c r="AU90" s="24" t="s">
        <v>107</v>
      </c>
      <c r="BK90" s="159">
        <f>BK91+BK179+BK219</f>
        <v>0</v>
      </c>
    </row>
    <row r="91" spans="2:65" s="10" customFormat="1" ht="37.35" customHeight="1">
      <c r="B91" s="160"/>
      <c r="D91" s="161" t="s">
        <v>73</v>
      </c>
      <c r="E91" s="162" t="s">
        <v>137</v>
      </c>
      <c r="F91" s="162" t="s">
        <v>138</v>
      </c>
      <c r="I91" s="163"/>
      <c r="J91" s="164">
        <f>BK91</f>
        <v>0</v>
      </c>
      <c r="L91" s="160"/>
      <c r="M91" s="165"/>
      <c r="N91" s="166"/>
      <c r="O91" s="166"/>
      <c r="P91" s="167">
        <f>P92+P103+P110+P159+P176</f>
        <v>0</v>
      </c>
      <c r="Q91" s="166"/>
      <c r="R91" s="167">
        <f>R92+R103+R110+R159+R176</f>
        <v>2.3614671899999999</v>
      </c>
      <c r="S91" s="166"/>
      <c r="T91" s="168">
        <f>T92+T103+T110+T159+T176</f>
        <v>8.1589449999999992</v>
      </c>
      <c r="AR91" s="161" t="s">
        <v>82</v>
      </c>
      <c r="AT91" s="169" t="s">
        <v>73</v>
      </c>
      <c r="AU91" s="169" t="s">
        <v>74</v>
      </c>
      <c r="AY91" s="161" t="s">
        <v>139</v>
      </c>
      <c r="BK91" s="170">
        <f>BK92+BK103+BK110+BK159+BK176</f>
        <v>0</v>
      </c>
    </row>
    <row r="92" spans="2:65" s="10" customFormat="1" ht="19.899999999999999" customHeight="1">
      <c r="B92" s="160"/>
      <c r="D92" s="161" t="s">
        <v>73</v>
      </c>
      <c r="E92" s="171" t="s">
        <v>164</v>
      </c>
      <c r="F92" s="171" t="s">
        <v>354</v>
      </c>
      <c r="I92" s="163"/>
      <c r="J92" s="172">
        <f>BK92</f>
        <v>0</v>
      </c>
      <c r="L92" s="160"/>
      <c r="M92" s="165"/>
      <c r="N92" s="166"/>
      <c r="O92" s="166"/>
      <c r="P92" s="167">
        <f>SUM(P93:P102)</f>
        <v>0</v>
      </c>
      <c r="Q92" s="166"/>
      <c r="R92" s="167">
        <f>SUM(R93:R102)</f>
        <v>0.73396773999999998</v>
      </c>
      <c r="S92" s="166"/>
      <c r="T92" s="168">
        <f>SUM(T93:T102)</f>
        <v>0</v>
      </c>
      <c r="AR92" s="161" t="s">
        <v>82</v>
      </c>
      <c r="AT92" s="169" t="s">
        <v>73</v>
      </c>
      <c r="AU92" s="169" t="s">
        <v>82</v>
      </c>
      <c r="AY92" s="161" t="s">
        <v>139</v>
      </c>
      <c r="BK92" s="170">
        <f>SUM(BK93:BK102)</f>
        <v>0</v>
      </c>
    </row>
    <row r="93" spans="2:65" s="1" customFormat="1" ht="63.75" customHeight="1">
      <c r="B93" s="173"/>
      <c r="C93" s="174" t="s">
        <v>82</v>
      </c>
      <c r="D93" s="174" t="s">
        <v>142</v>
      </c>
      <c r="E93" s="175" t="s">
        <v>355</v>
      </c>
      <c r="F93" s="176" t="s">
        <v>356</v>
      </c>
      <c r="G93" s="177" t="s">
        <v>248</v>
      </c>
      <c r="H93" s="178">
        <v>18</v>
      </c>
      <c r="I93" s="179"/>
      <c r="J93" s="180">
        <f>ROUND(I93*H93,2)</f>
        <v>0</v>
      </c>
      <c r="K93" s="176" t="s">
        <v>146</v>
      </c>
      <c r="L93" s="41"/>
      <c r="M93" s="181" t="s">
        <v>5</v>
      </c>
      <c r="N93" s="182" t="s">
        <v>45</v>
      </c>
      <c r="O93" s="42"/>
      <c r="P93" s="183">
        <f>O93*H93</f>
        <v>0</v>
      </c>
      <c r="Q93" s="183">
        <v>0</v>
      </c>
      <c r="R93" s="183">
        <f>Q93*H93</f>
        <v>0</v>
      </c>
      <c r="S93" s="183">
        <v>0</v>
      </c>
      <c r="T93" s="184">
        <f>S93*H93</f>
        <v>0</v>
      </c>
      <c r="AR93" s="24" t="s">
        <v>147</v>
      </c>
      <c r="AT93" s="24" t="s">
        <v>142</v>
      </c>
      <c r="AU93" s="24" t="s">
        <v>84</v>
      </c>
      <c r="AY93" s="24" t="s">
        <v>139</v>
      </c>
      <c r="BE93" s="185">
        <f>IF(N93="základní",J93,0)</f>
        <v>0</v>
      </c>
      <c r="BF93" s="185">
        <f>IF(N93="snížená",J93,0)</f>
        <v>0</v>
      </c>
      <c r="BG93" s="185">
        <f>IF(N93="zákl. přenesená",J93,0)</f>
        <v>0</v>
      </c>
      <c r="BH93" s="185">
        <f>IF(N93="sníž. přenesená",J93,0)</f>
        <v>0</v>
      </c>
      <c r="BI93" s="185">
        <f>IF(N93="nulová",J93,0)</f>
        <v>0</v>
      </c>
      <c r="BJ93" s="24" t="s">
        <v>82</v>
      </c>
      <c r="BK93" s="185">
        <f>ROUND(I93*H93,2)</f>
        <v>0</v>
      </c>
      <c r="BL93" s="24" t="s">
        <v>147</v>
      </c>
      <c r="BM93" s="24" t="s">
        <v>357</v>
      </c>
    </row>
    <row r="94" spans="2:65" s="1" customFormat="1" ht="216">
      <c r="B94" s="41"/>
      <c r="D94" s="187" t="s">
        <v>159</v>
      </c>
      <c r="F94" s="203" t="s">
        <v>358</v>
      </c>
      <c r="I94" s="204"/>
      <c r="L94" s="41"/>
      <c r="M94" s="205"/>
      <c r="N94" s="42"/>
      <c r="O94" s="42"/>
      <c r="P94" s="42"/>
      <c r="Q94" s="42"/>
      <c r="R94" s="42"/>
      <c r="S94" s="42"/>
      <c r="T94" s="70"/>
      <c r="AT94" s="24" t="s">
        <v>159</v>
      </c>
      <c r="AU94" s="24" t="s">
        <v>84</v>
      </c>
    </row>
    <row r="95" spans="2:65" s="1" customFormat="1" ht="16.5" customHeight="1">
      <c r="B95" s="173"/>
      <c r="C95" s="174" t="s">
        <v>84</v>
      </c>
      <c r="D95" s="174" t="s">
        <v>142</v>
      </c>
      <c r="E95" s="175" t="s">
        <v>359</v>
      </c>
      <c r="F95" s="176" t="s">
        <v>360</v>
      </c>
      <c r="G95" s="177" t="s">
        <v>248</v>
      </c>
      <c r="H95" s="178">
        <v>18</v>
      </c>
      <c r="I95" s="179"/>
      <c r="J95" s="180">
        <f>ROUND(I95*H95,2)</f>
        <v>0</v>
      </c>
      <c r="K95" s="176" t="s">
        <v>5</v>
      </c>
      <c r="L95" s="41"/>
      <c r="M95" s="181" t="s">
        <v>5</v>
      </c>
      <c r="N95" s="182" t="s">
        <v>45</v>
      </c>
      <c r="O95" s="42"/>
      <c r="P95" s="183">
        <f>O95*H95</f>
        <v>0</v>
      </c>
      <c r="Q95" s="183">
        <v>0</v>
      </c>
      <c r="R95" s="183">
        <f>Q95*H95</f>
        <v>0</v>
      </c>
      <c r="S95" s="183">
        <v>0</v>
      </c>
      <c r="T95" s="184">
        <f>S95*H95</f>
        <v>0</v>
      </c>
      <c r="AR95" s="24" t="s">
        <v>147</v>
      </c>
      <c r="AT95" s="24" t="s">
        <v>142</v>
      </c>
      <c r="AU95" s="24" t="s">
        <v>84</v>
      </c>
      <c r="AY95" s="24" t="s">
        <v>139</v>
      </c>
      <c r="BE95" s="185">
        <f>IF(N95="základní",J95,0)</f>
        <v>0</v>
      </c>
      <c r="BF95" s="185">
        <f>IF(N95="snížená",J95,0)</f>
        <v>0</v>
      </c>
      <c r="BG95" s="185">
        <f>IF(N95="zákl. přenesená",J95,0)</f>
        <v>0</v>
      </c>
      <c r="BH95" s="185">
        <f>IF(N95="sníž. přenesená",J95,0)</f>
        <v>0</v>
      </c>
      <c r="BI95" s="185">
        <f>IF(N95="nulová",J95,0)</f>
        <v>0</v>
      </c>
      <c r="BJ95" s="24" t="s">
        <v>82</v>
      </c>
      <c r="BK95" s="185">
        <f>ROUND(I95*H95,2)</f>
        <v>0</v>
      </c>
      <c r="BL95" s="24" t="s">
        <v>147</v>
      </c>
      <c r="BM95" s="24" t="s">
        <v>361</v>
      </c>
    </row>
    <row r="96" spans="2:65" s="1" customFormat="1" ht="25.5" customHeight="1">
      <c r="B96" s="173"/>
      <c r="C96" s="174" t="s">
        <v>164</v>
      </c>
      <c r="D96" s="174" t="s">
        <v>142</v>
      </c>
      <c r="E96" s="175" t="s">
        <v>362</v>
      </c>
      <c r="F96" s="176" t="s">
        <v>363</v>
      </c>
      <c r="G96" s="177" t="s">
        <v>178</v>
      </c>
      <c r="H96" s="178">
        <v>0.155</v>
      </c>
      <c r="I96" s="179"/>
      <c r="J96" s="180">
        <f>ROUND(I96*H96,2)</f>
        <v>0</v>
      </c>
      <c r="K96" s="176" t="s">
        <v>146</v>
      </c>
      <c r="L96" s="41"/>
      <c r="M96" s="181" t="s">
        <v>5</v>
      </c>
      <c r="N96" s="182" t="s">
        <v>45</v>
      </c>
      <c r="O96" s="42"/>
      <c r="P96" s="183">
        <f>O96*H96</f>
        <v>0</v>
      </c>
      <c r="Q96" s="183">
        <v>1.06277</v>
      </c>
      <c r="R96" s="183">
        <f>Q96*H96</f>
        <v>0.16472935</v>
      </c>
      <c r="S96" s="183">
        <v>0</v>
      </c>
      <c r="T96" s="184">
        <f>S96*H96</f>
        <v>0</v>
      </c>
      <c r="AR96" s="24" t="s">
        <v>147</v>
      </c>
      <c r="AT96" s="24" t="s">
        <v>142</v>
      </c>
      <c r="AU96" s="24" t="s">
        <v>84</v>
      </c>
      <c r="AY96" s="24" t="s">
        <v>139</v>
      </c>
      <c r="BE96" s="185">
        <f>IF(N96="základní",J96,0)</f>
        <v>0</v>
      </c>
      <c r="BF96" s="185">
        <f>IF(N96="snížená",J96,0)</f>
        <v>0</v>
      </c>
      <c r="BG96" s="185">
        <f>IF(N96="zákl. přenesená",J96,0)</f>
        <v>0</v>
      </c>
      <c r="BH96" s="185">
        <f>IF(N96="sníž. přenesená",J96,0)</f>
        <v>0</v>
      </c>
      <c r="BI96" s="185">
        <f>IF(N96="nulová",J96,0)</f>
        <v>0</v>
      </c>
      <c r="BJ96" s="24" t="s">
        <v>82</v>
      </c>
      <c r="BK96" s="185">
        <f>ROUND(I96*H96,2)</f>
        <v>0</v>
      </c>
      <c r="BL96" s="24" t="s">
        <v>147</v>
      </c>
      <c r="BM96" s="24" t="s">
        <v>364</v>
      </c>
    </row>
    <row r="97" spans="2:65" s="11" customFormat="1">
      <c r="B97" s="186"/>
      <c r="D97" s="187" t="s">
        <v>149</v>
      </c>
      <c r="E97" s="188" t="s">
        <v>5</v>
      </c>
      <c r="F97" s="189" t="s">
        <v>365</v>
      </c>
      <c r="H97" s="190">
        <v>0.155</v>
      </c>
      <c r="I97" s="191"/>
      <c r="L97" s="186"/>
      <c r="M97" s="192"/>
      <c r="N97" s="193"/>
      <c r="O97" s="193"/>
      <c r="P97" s="193"/>
      <c r="Q97" s="193"/>
      <c r="R97" s="193"/>
      <c r="S97" s="193"/>
      <c r="T97" s="194"/>
      <c r="AT97" s="188" t="s">
        <v>149</v>
      </c>
      <c r="AU97" s="188" t="s">
        <v>84</v>
      </c>
      <c r="AV97" s="11" t="s">
        <v>84</v>
      </c>
      <c r="AW97" s="11" t="s">
        <v>37</v>
      </c>
      <c r="AX97" s="11" t="s">
        <v>82</v>
      </c>
      <c r="AY97" s="188" t="s">
        <v>139</v>
      </c>
    </row>
    <row r="98" spans="2:65" s="1" customFormat="1" ht="16.5" customHeight="1">
      <c r="B98" s="173"/>
      <c r="C98" s="174" t="s">
        <v>147</v>
      </c>
      <c r="D98" s="174" t="s">
        <v>142</v>
      </c>
      <c r="E98" s="175" t="s">
        <v>366</v>
      </c>
      <c r="F98" s="176" t="s">
        <v>367</v>
      </c>
      <c r="G98" s="177" t="s">
        <v>157</v>
      </c>
      <c r="H98" s="178">
        <v>130.5</v>
      </c>
      <c r="I98" s="179"/>
      <c r="J98" s="180">
        <f>ROUND(I98*H98,2)</f>
        <v>0</v>
      </c>
      <c r="K98" s="176" t="s">
        <v>5</v>
      </c>
      <c r="L98" s="41"/>
      <c r="M98" s="181" t="s">
        <v>5</v>
      </c>
      <c r="N98" s="182" t="s">
        <v>45</v>
      </c>
      <c r="O98" s="42"/>
      <c r="P98" s="183">
        <f>O98*H98</f>
        <v>0</v>
      </c>
      <c r="Q98" s="183">
        <v>4.3619799999999997E-3</v>
      </c>
      <c r="R98" s="183">
        <f>Q98*H98</f>
        <v>0.56923838999999998</v>
      </c>
      <c r="S98" s="183">
        <v>0</v>
      </c>
      <c r="T98" s="184">
        <f>S98*H98</f>
        <v>0</v>
      </c>
      <c r="AR98" s="24" t="s">
        <v>147</v>
      </c>
      <c r="AT98" s="24" t="s">
        <v>142</v>
      </c>
      <c r="AU98" s="24" t="s">
        <v>84</v>
      </c>
      <c r="AY98" s="24" t="s">
        <v>139</v>
      </c>
      <c r="BE98" s="185">
        <f>IF(N98="základní",J98,0)</f>
        <v>0</v>
      </c>
      <c r="BF98" s="185">
        <f>IF(N98="snížená",J98,0)</f>
        <v>0</v>
      </c>
      <c r="BG98" s="185">
        <f>IF(N98="zákl. přenesená",J98,0)</f>
        <v>0</v>
      </c>
      <c r="BH98" s="185">
        <f>IF(N98="sníž. přenesená",J98,0)</f>
        <v>0</v>
      </c>
      <c r="BI98" s="185">
        <f>IF(N98="nulová",J98,0)</f>
        <v>0</v>
      </c>
      <c r="BJ98" s="24" t="s">
        <v>82</v>
      </c>
      <c r="BK98" s="185">
        <f>ROUND(I98*H98,2)</f>
        <v>0</v>
      </c>
      <c r="BL98" s="24" t="s">
        <v>147</v>
      </c>
      <c r="BM98" s="24" t="s">
        <v>368</v>
      </c>
    </row>
    <row r="99" spans="2:65" s="1" customFormat="1" ht="40.5">
      <c r="B99" s="41"/>
      <c r="D99" s="187" t="s">
        <v>159</v>
      </c>
      <c r="F99" s="203" t="s">
        <v>369</v>
      </c>
      <c r="I99" s="204"/>
      <c r="L99" s="41"/>
      <c r="M99" s="205"/>
      <c r="N99" s="42"/>
      <c r="O99" s="42"/>
      <c r="P99" s="42"/>
      <c r="Q99" s="42"/>
      <c r="R99" s="42"/>
      <c r="S99" s="42"/>
      <c r="T99" s="70"/>
      <c r="AT99" s="24" t="s">
        <v>159</v>
      </c>
      <c r="AU99" s="24" t="s">
        <v>84</v>
      </c>
    </row>
    <row r="100" spans="2:65" s="11" customFormat="1">
      <c r="B100" s="186"/>
      <c r="D100" s="187" t="s">
        <v>149</v>
      </c>
      <c r="E100" s="188" t="s">
        <v>5</v>
      </c>
      <c r="F100" s="189" t="s">
        <v>370</v>
      </c>
      <c r="H100" s="190">
        <v>130.5</v>
      </c>
      <c r="I100" s="191"/>
      <c r="L100" s="186"/>
      <c r="M100" s="192"/>
      <c r="N100" s="193"/>
      <c r="O100" s="193"/>
      <c r="P100" s="193"/>
      <c r="Q100" s="193"/>
      <c r="R100" s="193"/>
      <c r="S100" s="193"/>
      <c r="T100" s="194"/>
      <c r="AT100" s="188" t="s">
        <v>149</v>
      </c>
      <c r="AU100" s="188" t="s">
        <v>84</v>
      </c>
      <c r="AV100" s="11" t="s">
        <v>84</v>
      </c>
      <c r="AW100" s="11" t="s">
        <v>37</v>
      </c>
      <c r="AX100" s="11" t="s">
        <v>82</v>
      </c>
      <c r="AY100" s="188" t="s">
        <v>139</v>
      </c>
    </row>
    <row r="101" spans="2:65" s="1" customFormat="1" ht="16.5" customHeight="1">
      <c r="B101" s="173"/>
      <c r="C101" s="174" t="s">
        <v>175</v>
      </c>
      <c r="D101" s="174" t="s">
        <v>142</v>
      </c>
      <c r="E101" s="175" t="s">
        <v>371</v>
      </c>
      <c r="F101" s="176" t="s">
        <v>372</v>
      </c>
      <c r="G101" s="177" t="s">
        <v>157</v>
      </c>
      <c r="H101" s="178">
        <v>130.5</v>
      </c>
      <c r="I101" s="179"/>
      <c r="J101" s="180">
        <f>ROUND(I101*H101,2)</f>
        <v>0</v>
      </c>
      <c r="K101" s="176" t="s">
        <v>5</v>
      </c>
      <c r="L101" s="41"/>
      <c r="M101" s="181" t="s">
        <v>5</v>
      </c>
      <c r="N101" s="182" t="s">
        <v>45</v>
      </c>
      <c r="O101" s="42"/>
      <c r="P101" s="183">
        <f>O101*H101</f>
        <v>0</v>
      </c>
      <c r="Q101" s="183">
        <v>0</v>
      </c>
      <c r="R101" s="183">
        <f>Q101*H101</f>
        <v>0</v>
      </c>
      <c r="S101" s="183">
        <v>0</v>
      </c>
      <c r="T101" s="184">
        <f>S101*H101</f>
        <v>0</v>
      </c>
      <c r="AR101" s="24" t="s">
        <v>147</v>
      </c>
      <c r="AT101" s="24" t="s">
        <v>142</v>
      </c>
      <c r="AU101" s="24" t="s">
        <v>84</v>
      </c>
      <c r="AY101" s="24" t="s">
        <v>139</v>
      </c>
      <c r="BE101" s="185">
        <f>IF(N101="základní",J101,0)</f>
        <v>0</v>
      </c>
      <c r="BF101" s="185">
        <f>IF(N101="snížená",J101,0)</f>
        <v>0</v>
      </c>
      <c r="BG101" s="185">
        <f>IF(N101="zákl. přenesená",J101,0)</f>
        <v>0</v>
      </c>
      <c r="BH101" s="185">
        <f>IF(N101="sníž. přenesená",J101,0)</f>
        <v>0</v>
      </c>
      <c r="BI101" s="185">
        <f>IF(N101="nulová",J101,0)</f>
        <v>0</v>
      </c>
      <c r="BJ101" s="24" t="s">
        <v>82</v>
      </c>
      <c r="BK101" s="185">
        <f>ROUND(I101*H101,2)</f>
        <v>0</v>
      </c>
      <c r="BL101" s="24" t="s">
        <v>147</v>
      </c>
      <c r="BM101" s="24" t="s">
        <v>373</v>
      </c>
    </row>
    <row r="102" spans="2:65" s="1" customFormat="1" ht="40.5">
      <c r="B102" s="41"/>
      <c r="D102" s="187" t="s">
        <v>159</v>
      </c>
      <c r="F102" s="203" t="s">
        <v>369</v>
      </c>
      <c r="I102" s="204"/>
      <c r="L102" s="41"/>
      <c r="M102" s="205"/>
      <c r="N102" s="42"/>
      <c r="O102" s="42"/>
      <c r="P102" s="42"/>
      <c r="Q102" s="42"/>
      <c r="R102" s="42"/>
      <c r="S102" s="42"/>
      <c r="T102" s="70"/>
      <c r="AT102" s="24" t="s">
        <v>159</v>
      </c>
      <c r="AU102" s="24" t="s">
        <v>84</v>
      </c>
    </row>
    <row r="103" spans="2:65" s="10" customFormat="1" ht="29.85" customHeight="1">
      <c r="B103" s="160"/>
      <c r="D103" s="161" t="s">
        <v>73</v>
      </c>
      <c r="E103" s="171" t="s">
        <v>140</v>
      </c>
      <c r="F103" s="171" t="s">
        <v>141</v>
      </c>
      <c r="I103" s="163"/>
      <c r="J103" s="172">
        <f>BK103</f>
        <v>0</v>
      </c>
      <c r="L103" s="160"/>
      <c r="M103" s="165"/>
      <c r="N103" s="166"/>
      <c r="O103" s="166"/>
      <c r="P103" s="167">
        <f>SUM(P104:P109)</f>
        <v>0</v>
      </c>
      <c r="Q103" s="166"/>
      <c r="R103" s="167">
        <f>SUM(R104:R109)</f>
        <v>0.64743945000000014</v>
      </c>
      <c r="S103" s="166"/>
      <c r="T103" s="168">
        <f>SUM(T104:T109)</f>
        <v>0</v>
      </c>
      <c r="AR103" s="161" t="s">
        <v>82</v>
      </c>
      <c r="AT103" s="169" t="s">
        <v>73</v>
      </c>
      <c r="AU103" s="169" t="s">
        <v>82</v>
      </c>
      <c r="AY103" s="161" t="s">
        <v>139</v>
      </c>
      <c r="BK103" s="170">
        <f>SUM(BK104:BK109)</f>
        <v>0</v>
      </c>
    </row>
    <row r="104" spans="2:65" s="1" customFormat="1" ht="25.5" customHeight="1">
      <c r="B104" s="173"/>
      <c r="C104" s="174" t="s">
        <v>140</v>
      </c>
      <c r="D104" s="174" t="s">
        <v>142</v>
      </c>
      <c r="E104" s="175" t="s">
        <v>374</v>
      </c>
      <c r="F104" s="176" t="s">
        <v>144</v>
      </c>
      <c r="G104" s="177" t="s">
        <v>157</v>
      </c>
      <c r="H104" s="178">
        <v>31.353000000000002</v>
      </c>
      <c r="I104" s="179"/>
      <c r="J104" s="180">
        <f>ROUND(I104*H104,2)</f>
        <v>0</v>
      </c>
      <c r="K104" s="176" t="s">
        <v>5</v>
      </c>
      <c r="L104" s="41"/>
      <c r="M104" s="181" t="s">
        <v>5</v>
      </c>
      <c r="N104" s="182" t="s">
        <v>45</v>
      </c>
      <c r="O104" s="42"/>
      <c r="P104" s="183">
        <f>O104*H104</f>
        <v>0</v>
      </c>
      <c r="Q104" s="183">
        <v>2.0650000000000002E-2</v>
      </c>
      <c r="R104" s="183">
        <f>Q104*H104</f>
        <v>0.64743945000000014</v>
      </c>
      <c r="S104" s="183">
        <v>0</v>
      </c>
      <c r="T104" s="184">
        <f>S104*H104</f>
        <v>0</v>
      </c>
      <c r="AR104" s="24" t="s">
        <v>147</v>
      </c>
      <c r="AT104" s="24" t="s">
        <v>142</v>
      </c>
      <c r="AU104" s="24" t="s">
        <v>84</v>
      </c>
      <c r="AY104" s="24" t="s">
        <v>139</v>
      </c>
      <c r="BE104" s="185">
        <f>IF(N104="základní",J104,0)</f>
        <v>0</v>
      </c>
      <c r="BF104" s="185">
        <f>IF(N104="snížená",J104,0)</f>
        <v>0</v>
      </c>
      <c r="BG104" s="185">
        <f>IF(N104="zákl. přenesená",J104,0)</f>
        <v>0</v>
      </c>
      <c r="BH104" s="185">
        <f>IF(N104="sníž. přenesená",J104,0)</f>
        <v>0</v>
      </c>
      <c r="BI104" s="185">
        <f>IF(N104="nulová",J104,0)</f>
        <v>0</v>
      </c>
      <c r="BJ104" s="24" t="s">
        <v>82</v>
      </c>
      <c r="BK104" s="185">
        <f>ROUND(I104*H104,2)</f>
        <v>0</v>
      </c>
      <c r="BL104" s="24" t="s">
        <v>147</v>
      </c>
      <c r="BM104" s="24" t="s">
        <v>375</v>
      </c>
    </row>
    <row r="105" spans="2:65" s="11" customFormat="1">
      <c r="B105" s="186"/>
      <c r="D105" s="187" t="s">
        <v>149</v>
      </c>
      <c r="E105" s="188" t="s">
        <v>5</v>
      </c>
      <c r="F105" s="189" t="s">
        <v>376</v>
      </c>
      <c r="H105" s="190">
        <v>6.02</v>
      </c>
      <c r="I105" s="191"/>
      <c r="L105" s="186"/>
      <c r="M105" s="192"/>
      <c r="N105" s="193"/>
      <c r="O105" s="193"/>
      <c r="P105" s="193"/>
      <c r="Q105" s="193"/>
      <c r="R105" s="193"/>
      <c r="S105" s="193"/>
      <c r="T105" s="194"/>
      <c r="AT105" s="188" t="s">
        <v>149</v>
      </c>
      <c r="AU105" s="188" t="s">
        <v>84</v>
      </c>
      <c r="AV105" s="11" t="s">
        <v>84</v>
      </c>
      <c r="AW105" s="11" t="s">
        <v>37</v>
      </c>
      <c r="AX105" s="11" t="s">
        <v>74</v>
      </c>
      <c r="AY105" s="188" t="s">
        <v>139</v>
      </c>
    </row>
    <row r="106" spans="2:65" s="11" customFormat="1">
      <c r="B106" s="186"/>
      <c r="D106" s="187" t="s">
        <v>149</v>
      </c>
      <c r="E106" s="188" t="s">
        <v>5</v>
      </c>
      <c r="F106" s="189" t="s">
        <v>377</v>
      </c>
      <c r="H106" s="190">
        <v>28.32</v>
      </c>
      <c r="I106" s="191"/>
      <c r="L106" s="186"/>
      <c r="M106" s="192"/>
      <c r="N106" s="193"/>
      <c r="O106" s="193"/>
      <c r="P106" s="193"/>
      <c r="Q106" s="193"/>
      <c r="R106" s="193"/>
      <c r="S106" s="193"/>
      <c r="T106" s="194"/>
      <c r="AT106" s="188" t="s">
        <v>149</v>
      </c>
      <c r="AU106" s="188" t="s">
        <v>84</v>
      </c>
      <c r="AV106" s="11" t="s">
        <v>84</v>
      </c>
      <c r="AW106" s="11" t="s">
        <v>37</v>
      </c>
      <c r="AX106" s="11" t="s">
        <v>74</v>
      </c>
      <c r="AY106" s="188" t="s">
        <v>139</v>
      </c>
    </row>
    <row r="107" spans="2:65" s="11" customFormat="1">
      <c r="B107" s="186"/>
      <c r="D107" s="187" t="s">
        <v>149</v>
      </c>
      <c r="E107" s="188" t="s">
        <v>5</v>
      </c>
      <c r="F107" s="189" t="s">
        <v>378</v>
      </c>
      <c r="H107" s="190">
        <v>28.364999999999998</v>
      </c>
      <c r="I107" s="191"/>
      <c r="L107" s="186"/>
      <c r="M107" s="192"/>
      <c r="N107" s="193"/>
      <c r="O107" s="193"/>
      <c r="P107" s="193"/>
      <c r="Q107" s="193"/>
      <c r="R107" s="193"/>
      <c r="S107" s="193"/>
      <c r="T107" s="194"/>
      <c r="AT107" s="188" t="s">
        <v>149</v>
      </c>
      <c r="AU107" s="188" t="s">
        <v>84</v>
      </c>
      <c r="AV107" s="11" t="s">
        <v>84</v>
      </c>
      <c r="AW107" s="11" t="s">
        <v>37</v>
      </c>
      <c r="AX107" s="11" t="s">
        <v>74</v>
      </c>
      <c r="AY107" s="188" t="s">
        <v>139</v>
      </c>
    </row>
    <row r="108" spans="2:65" s="13" customFormat="1">
      <c r="B108" s="206"/>
      <c r="D108" s="187" t="s">
        <v>149</v>
      </c>
      <c r="E108" s="207" t="s">
        <v>5</v>
      </c>
      <c r="F108" s="208" t="s">
        <v>163</v>
      </c>
      <c r="H108" s="209">
        <v>62.704999999999998</v>
      </c>
      <c r="I108" s="210"/>
      <c r="L108" s="206"/>
      <c r="M108" s="211"/>
      <c r="N108" s="212"/>
      <c r="O108" s="212"/>
      <c r="P108" s="212"/>
      <c r="Q108" s="212"/>
      <c r="R108" s="212"/>
      <c r="S108" s="212"/>
      <c r="T108" s="213"/>
      <c r="AT108" s="207" t="s">
        <v>149</v>
      </c>
      <c r="AU108" s="207" t="s">
        <v>84</v>
      </c>
      <c r="AV108" s="13" t="s">
        <v>164</v>
      </c>
      <c r="AW108" s="13" t="s">
        <v>37</v>
      </c>
      <c r="AX108" s="13" t="s">
        <v>74</v>
      </c>
      <c r="AY108" s="207" t="s">
        <v>139</v>
      </c>
    </row>
    <row r="109" spans="2:65" s="11" customFormat="1">
      <c r="B109" s="186"/>
      <c r="D109" s="187" t="s">
        <v>149</v>
      </c>
      <c r="E109" s="188" t="s">
        <v>5</v>
      </c>
      <c r="F109" s="189" t="s">
        <v>379</v>
      </c>
      <c r="H109" s="190">
        <v>31.353000000000002</v>
      </c>
      <c r="I109" s="191"/>
      <c r="L109" s="186"/>
      <c r="M109" s="192"/>
      <c r="N109" s="193"/>
      <c r="O109" s="193"/>
      <c r="P109" s="193"/>
      <c r="Q109" s="193"/>
      <c r="R109" s="193"/>
      <c r="S109" s="193"/>
      <c r="T109" s="194"/>
      <c r="AT109" s="188" t="s">
        <v>149</v>
      </c>
      <c r="AU109" s="188" t="s">
        <v>84</v>
      </c>
      <c r="AV109" s="11" t="s">
        <v>84</v>
      </c>
      <c r="AW109" s="11" t="s">
        <v>37</v>
      </c>
      <c r="AX109" s="11" t="s">
        <v>82</v>
      </c>
      <c r="AY109" s="188" t="s">
        <v>139</v>
      </c>
    </row>
    <row r="110" spans="2:65" s="10" customFormat="1" ht="29.85" customHeight="1">
      <c r="B110" s="160"/>
      <c r="D110" s="161" t="s">
        <v>73</v>
      </c>
      <c r="E110" s="171" t="s">
        <v>153</v>
      </c>
      <c r="F110" s="171" t="s">
        <v>154</v>
      </c>
      <c r="I110" s="163"/>
      <c r="J110" s="172">
        <f>BK110</f>
        <v>0</v>
      </c>
      <c r="L110" s="160"/>
      <c r="M110" s="165"/>
      <c r="N110" s="166"/>
      <c r="O110" s="166"/>
      <c r="P110" s="167">
        <f>SUM(P111:P158)</f>
        <v>0</v>
      </c>
      <c r="Q110" s="166"/>
      <c r="R110" s="167">
        <f>SUM(R111:R158)</f>
        <v>0.98006000000000004</v>
      </c>
      <c r="S110" s="166"/>
      <c r="T110" s="168">
        <f>SUM(T111:T158)</f>
        <v>8.1589449999999992</v>
      </c>
      <c r="AR110" s="161" t="s">
        <v>82</v>
      </c>
      <c r="AT110" s="169" t="s">
        <v>73</v>
      </c>
      <c r="AU110" s="169" t="s">
        <v>82</v>
      </c>
      <c r="AY110" s="161" t="s">
        <v>139</v>
      </c>
      <c r="BK110" s="170">
        <f>SUM(BK111:BK158)</f>
        <v>0</v>
      </c>
    </row>
    <row r="111" spans="2:65" s="1" customFormat="1" ht="25.5" customHeight="1">
      <c r="B111" s="173"/>
      <c r="C111" s="174" t="s">
        <v>185</v>
      </c>
      <c r="D111" s="174" t="s">
        <v>142</v>
      </c>
      <c r="E111" s="175" t="s">
        <v>380</v>
      </c>
      <c r="F111" s="176" t="s">
        <v>381</v>
      </c>
      <c r="G111" s="177" t="s">
        <v>279</v>
      </c>
      <c r="H111" s="178">
        <v>580</v>
      </c>
      <c r="I111" s="179"/>
      <c r="J111" s="180">
        <f>ROUND(I111*H111,2)</f>
        <v>0</v>
      </c>
      <c r="K111" s="176" t="s">
        <v>146</v>
      </c>
      <c r="L111" s="41"/>
      <c r="M111" s="181" t="s">
        <v>5</v>
      </c>
      <c r="N111" s="182" t="s">
        <v>45</v>
      </c>
      <c r="O111" s="42"/>
      <c r="P111" s="183">
        <f>O111*H111</f>
        <v>0</v>
      </c>
      <c r="Q111" s="183">
        <v>1.0000000000000001E-5</v>
      </c>
      <c r="R111" s="183">
        <f>Q111*H111</f>
        <v>5.8000000000000005E-3</v>
      </c>
      <c r="S111" s="183">
        <v>0</v>
      </c>
      <c r="T111" s="184">
        <f>S111*H111</f>
        <v>0</v>
      </c>
      <c r="AR111" s="24" t="s">
        <v>147</v>
      </c>
      <c r="AT111" s="24" t="s">
        <v>142</v>
      </c>
      <c r="AU111" s="24" t="s">
        <v>84</v>
      </c>
      <c r="AY111" s="24" t="s">
        <v>139</v>
      </c>
      <c r="BE111" s="185">
        <f>IF(N111="základní",J111,0)</f>
        <v>0</v>
      </c>
      <c r="BF111" s="185">
        <f>IF(N111="snížená",J111,0)</f>
        <v>0</v>
      </c>
      <c r="BG111" s="185">
        <f>IF(N111="zákl. přenesená",J111,0)</f>
        <v>0</v>
      </c>
      <c r="BH111" s="185">
        <f>IF(N111="sníž. přenesená",J111,0)</f>
        <v>0</v>
      </c>
      <c r="BI111" s="185">
        <f>IF(N111="nulová",J111,0)</f>
        <v>0</v>
      </c>
      <c r="BJ111" s="24" t="s">
        <v>82</v>
      </c>
      <c r="BK111" s="185">
        <f>ROUND(I111*H111,2)</f>
        <v>0</v>
      </c>
      <c r="BL111" s="24" t="s">
        <v>147</v>
      </c>
      <c r="BM111" s="24" t="s">
        <v>382</v>
      </c>
    </row>
    <row r="112" spans="2:65" s="1" customFormat="1" ht="94.5">
      <c r="B112" s="41"/>
      <c r="D112" s="187" t="s">
        <v>159</v>
      </c>
      <c r="F112" s="203" t="s">
        <v>383</v>
      </c>
      <c r="I112" s="204"/>
      <c r="L112" s="41"/>
      <c r="M112" s="205"/>
      <c r="N112" s="42"/>
      <c r="O112" s="42"/>
      <c r="P112" s="42"/>
      <c r="Q112" s="42"/>
      <c r="R112" s="42"/>
      <c r="S112" s="42"/>
      <c r="T112" s="70"/>
      <c r="AT112" s="24" t="s">
        <v>159</v>
      </c>
      <c r="AU112" s="24" t="s">
        <v>84</v>
      </c>
    </row>
    <row r="113" spans="2:65" s="1" customFormat="1" ht="27">
      <c r="B113" s="41"/>
      <c r="D113" s="187" t="s">
        <v>339</v>
      </c>
      <c r="F113" s="203" t="s">
        <v>384</v>
      </c>
      <c r="I113" s="204"/>
      <c r="L113" s="41"/>
      <c r="M113" s="205"/>
      <c r="N113" s="42"/>
      <c r="O113" s="42"/>
      <c r="P113" s="42"/>
      <c r="Q113" s="42"/>
      <c r="R113" s="42"/>
      <c r="S113" s="42"/>
      <c r="T113" s="70"/>
      <c r="AT113" s="24" t="s">
        <v>339</v>
      </c>
      <c r="AU113" s="24" t="s">
        <v>84</v>
      </c>
    </row>
    <row r="114" spans="2:65" s="1" customFormat="1" ht="25.5" customHeight="1">
      <c r="B114" s="173"/>
      <c r="C114" s="174" t="s">
        <v>190</v>
      </c>
      <c r="D114" s="174" t="s">
        <v>142</v>
      </c>
      <c r="E114" s="175" t="s">
        <v>385</v>
      </c>
      <c r="F114" s="176" t="s">
        <v>386</v>
      </c>
      <c r="G114" s="177" t="s">
        <v>279</v>
      </c>
      <c r="H114" s="178">
        <v>580</v>
      </c>
      <c r="I114" s="179"/>
      <c r="J114" s="180">
        <f>ROUND(I114*H114,2)</f>
        <v>0</v>
      </c>
      <c r="K114" s="176" t="s">
        <v>146</v>
      </c>
      <c r="L114" s="41"/>
      <c r="M114" s="181" t="s">
        <v>5</v>
      </c>
      <c r="N114" s="182" t="s">
        <v>45</v>
      </c>
      <c r="O114" s="42"/>
      <c r="P114" s="183">
        <f>O114*H114</f>
        <v>0</v>
      </c>
      <c r="Q114" s="183">
        <v>1E-4</v>
      </c>
      <c r="R114" s="183">
        <f>Q114*H114</f>
        <v>5.8000000000000003E-2</v>
      </c>
      <c r="S114" s="183">
        <v>0</v>
      </c>
      <c r="T114" s="184">
        <f>S114*H114</f>
        <v>0</v>
      </c>
      <c r="AR114" s="24" t="s">
        <v>147</v>
      </c>
      <c r="AT114" s="24" t="s">
        <v>142</v>
      </c>
      <c r="AU114" s="24" t="s">
        <v>84</v>
      </c>
      <c r="AY114" s="24" t="s">
        <v>139</v>
      </c>
      <c r="BE114" s="185">
        <f>IF(N114="základní",J114,0)</f>
        <v>0</v>
      </c>
      <c r="BF114" s="185">
        <f>IF(N114="snížená",J114,0)</f>
        <v>0</v>
      </c>
      <c r="BG114" s="185">
        <f>IF(N114="zákl. přenesená",J114,0)</f>
        <v>0</v>
      </c>
      <c r="BH114" s="185">
        <f>IF(N114="sníž. přenesená",J114,0)</f>
        <v>0</v>
      </c>
      <c r="BI114" s="185">
        <f>IF(N114="nulová",J114,0)</f>
        <v>0</v>
      </c>
      <c r="BJ114" s="24" t="s">
        <v>82</v>
      </c>
      <c r="BK114" s="185">
        <f>ROUND(I114*H114,2)</f>
        <v>0</v>
      </c>
      <c r="BL114" s="24" t="s">
        <v>147</v>
      </c>
      <c r="BM114" s="24" t="s">
        <v>387</v>
      </c>
    </row>
    <row r="115" spans="2:65" s="1" customFormat="1" ht="94.5">
      <c r="B115" s="41"/>
      <c r="D115" s="187" t="s">
        <v>159</v>
      </c>
      <c r="F115" s="203" t="s">
        <v>383</v>
      </c>
      <c r="I115" s="204"/>
      <c r="L115" s="41"/>
      <c r="M115" s="205"/>
      <c r="N115" s="42"/>
      <c r="O115" s="42"/>
      <c r="P115" s="42"/>
      <c r="Q115" s="42"/>
      <c r="R115" s="42"/>
      <c r="S115" s="42"/>
      <c r="T115" s="70"/>
      <c r="AT115" s="24" t="s">
        <v>159</v>
      </c>
      <c r="AU115" s="24" t="s">
        <v>84</v>
      </c>
    </row>
    <row r="116" spans="2:65" s="1" customFormat="1" ht="27">
      <c r="B116" s="41"/>
      <c r="D116" s="187" t="s">
        <v>339</v>
      </c>
      <c r="F116" s="203" t="s">
        <v>384</v>
      </c>
      <c r="I116" s="204"/>
      <c r="L116" s="41"/>
      <c r="M116" s="205"/>
      <c r="N116" s="42"/>
      <c r="O116" s="42"/>
      <c r="P116" s="42"/>
      <c r="Q116" s="42"/>
      <c r="R116" s="42"/>
      <c r="S116" s="42"/>
      <c r="T116" s="70"/>
      <c r="AT116" s="24" t="s">
        <v>339</v>
      </c>
      <c r="AU116" s="24" t="s">
        <v>84</v>
      </c>
    </row>
    <row r="117" spans="2:65" s="1" customFormat="1" ht="25.5" customHeight="1">
      <c r="B117" s="173"/>
      <c r="C117" s="174" t="s">
        <v>153</v>
      </c>
      <c r="D117" s="174" t="s">
        <v>142</v>
      </c>
      <c r="E117" s="175" t="s">
        <v>388</v>
      </c>
      <c r="F117" s="176" t="s">
        <v>389</v>
      </c>
      <c r="G117" s="177" t="s">
        <v>157</v>
      </c>
      <c r="H117" s="178">
        <v>26.1</v>
      </c>
      <c r="I117" s="179"/>
      <c r="J117" s="180">
        <f>ROUND(I117*H117,2)</f>
        <v>0</v>
      </c>
      <c r="K117" s="176" t="s">
        <v>146</v>
      </c>
      <c r="L117" s="41"/>
      <c r="M117" s="181" t="s">
        <v>5</v>
      </c>
      <c r="N117" s="182" t="s">
        <v>45</v>
      </c>
      <c r="O117" s="42"/>
      <c r="P117" s="183">
        <f>O117*H117</f>
        <v>0</v>
      </c>
      <c r="Q117" s="183">
        <v>0</v>
      </c>
      <c r="R117" s="183">
        <f>Q117*H117</f>
        <v>0</v>
      </c>
      <c r="S117" s="183">
        <v>0.11</v>
      </c>
      <c r="T117" s="184">
        <f>S117*H117</f>
        <v>2.871</v>
      </c>
      <c r="AR117" s="24" t="s">
        <v>147</v>
      </c>
      <c r="AT117" s="24" t="s">
        <v>142</v>
      </c>
      <c r="AU117" s="24" t="s">
        <v>84</v>
      </c>
      <c r="AY117" s="24" t="s">
        <v>139</v>
      </c>
      <c r="BE117" s="185">
        <f>IF(N117="základní",J117,0)</f>
        <v>0</v>
      </c>
      <c r="BF117" s="185">
        <f>IF(N117="snížená",J117,0)</f>
        <v>0</v>
      </c>
      <c r="BG117" s="185">
        <f>IF(N117="zákl. přenesená",J117,0)</f>
        <v>0</v>
      </c>
      <c r="BH117" s="185">
        <f>IF(N117="sníž. přenesená",J117,0)</f>
        <v>0</v>
      </c>
      <c r="BI117" s="185">
        <f>IF(N117="nulová",J117,0)</f>
        <v>0</v>
      </c>
      <c r="BJ117" s="24" t="s">
        <v>82</v>
      </c>
      <c r="BK117" s="185">
        <f>ROUND(I117*H117,2)</f>
        <v>0</v>
      </c>
      <c r="BL117" s="24" t="s">
        <v>147</v>
      </c>
      <c r="BM117" s="24" t="s">
        <v>390</v>
      </c>
    </row>
    <row r="118" spans="2:65" s="1" customFormat="1" ht="40.5">
      <c r="B118" s="41"/>
      <c r="D118" s="187" t="s">
        <v>159</v>
      </c>
      <c r="F118" s="203" t="s">
        <v>391</v>
      </c>
      <c r="I118" s="204"/>
      <c r="L118" s="41"/>
      <c r="M118" s="205"/>
      <c r="N118" s="42"/>
      <c r="O118" s="42"/>
      <c r="P118" s="42"/>
      <c r="Q118" s="42"/>
      <c r="R118" s="42"/>
      <c r="S118" s="42"/>
      <c r="T118" s="70"/>
      <c r="AT118" s="24" t="s">
        <v>159</v>
      </c>
      <c r="AU118" s="24" t="s">
        <v>84</v>
      </c>
    </row>
    <row r="119" spans="2:65" s="11" customFormat="1">
      <c r="B119" s="186"/>
      <c r="D119" s="187" t="s">
        <v>149</v>
      </c>
      <c r="E119" s="188" t="s">
        <v>5</v>
      </c>
      <c r="F119" s="189" t="s">
        <v>392</v>
      </c>
      <c r="H119" s="190">
        <v>26.1</v>
      </c>
      <c r="I119" s="191"/>
      <c r="L119" s="186"/>
      <c r="M119" s="192"/>
      <c r="N119" s="193"/>
      <c r="O119" s="193"/>
      <c r="P119" s="193"/>
      <c r="Q119" s="193"/>
      <c r="R119" s="193"/>
      <c r="S119" s="193"/>
      <c r="T119" s="194"/>
      <c r="AT119" s="188" t="s">
        <v>149</v>
      </c>
      <c r="AU119" s="188" t="s">
        <v>84</v>
      </c>
      <c r="AV119" s="11" t="s">
        <v>84</v>
      </c>
      <c r="AW119" s="11" t="s">
        <v>37</v>
      </c>
      <c r="AX119" s="11" t="s">
        <v>82</v>
      </c>
      <c r="AY119" s="188" t="s">
        <v>139</v>
      </c>
    </row>
    <row r="120" spans="2:65" s="1" customFormat="1" ht="25.5" customHeight="1">
      <c r="B120" s="173"/>
      <c r="C120" s="174" t="s">
        <v>201</v>
      </c>
      <c r="D120" s="174" t="s">
        <v>142</v>
      </c>
      <c r="E120" s="175" t="s">
        <v>155</v>
      </c>
      <c r="F120" s="176" t="s">
        <v>156</v>
      </c>
      <c r="G120" s="177" t="s">
        <v>157</v>
      </c>
      <c r="H120" s="178">
        <v>81.352999999999994</v>
      </c>
      <c r="I120" s="179"/>
      <c r="J120" s="180">
        <f>ROUND(I120*H120,2)</f>
        <v>0</v>
      </c>
      <c r="K120" s="176" t="s">
        <v>146</v>
      </c>
      <c r="L120" s="41"/>
      <c r="M120" s="181" t="s">
        <v>5</v>
      </c>
      <c r="N120" s="182" t="s">
        <v>45</v>
      </c>
      <c r="O120" s="42"/>
      <c r="P120" s="183">
        <f>O120*H120</f>
        <v>0</v>
      </c>
      <c r="Q120" s="183">
        <v>0</v>
      </c>
      <c r="R120" s="183">
        <f>Q120*H120</f>
        <v>0</v>
      </c>
      <c r="S120" s="183">
        <v>6.5000000000000002E-2</v>
      </c>
      <c r="T120" s="184">
        <f>S120*H120</f>
        <v>5.2879449999999997</v>
      </c>
      <c r="AR120" s="24" t="s">
        <v>147</v>
      </c>
      <c r="AT120" s="24" t="s">
        <v>142</v>
      </c>
      <c r="AU120" s="24" t="s">
        <v>84</v>
      </c>
      <c r="AY120" s="24" t="s">
        <v>139</v>
      </c>
      <c r="BE120" s="185">
        <f>IF(N120="základní",J120,0)</f>
        <v>0</v>
      </c>
      <c r="BF120" s="185">
        <f>IF(N120="snížená",J120,0)</f>
        <v>0</v>
      </c>
      <c r="BG120" s="185">
        <f>IF(N120="zákl. přenesená",J120,0)</f>
        <v>0</v>
      </c>
      <c r="BH120" s="185">
        <f>IF(N120="sníž. přenesená",J120,0)</f>
        <v>0</v>
      </c>
      <c r="BI120" s="185">
        <f>IF(N120="nulová",J120,0)</f>
        <v>0</v>
      </c>
      <c r="BJ120" s="24" t="s">
        <v>82</v>
      </c>
      <c r="BK120" s="185">
        <f>ROUND(I120*H120,2)</f>
        <v>0</v>
      </c>
      <c r="BL120" s="24" t="s">
        <v>147</v>
      </c>
      <c r="BM120" s="24" t="s">
        <v>393</v>
      </c>
    </row>
    <row r="121" spans="2:65" s="1" customFormat="1" ht="67.5">
      <c r="B121" s="41"/>
      <c r="D121" s="187" t="s">
        <v>159</v>
      </c>
      <c r="F121" s="203" t="s">
        <v>160</v>
      </c>
      <c r="I121" s="204"/>
      <c r="L121" s="41"/>
      <c r="M121" s="205"/>
      <c r="N121" s="42"/>
      <c r="O121" s="42"/>
      <c r="P121" s="42"/>
      <c r="Q121" s="42"/>
      <c r="R121" s="42"/>
      <c r="S121" s="42"/>
      <c r="T121" s="70"/>
      <c r="AT121" s="24" t="s">
        <v>159</v>
      </c>
      <c r="AU121" s="24" t="s">
        <v>84</v>
      </c>
    </row>
    <row r="122" spans="2:65" s="11" customFormat="1">
      <c r="B122" s="186"/>
      <c r="D122" s="187" t="s">
        <v>149</v>
      </c>
      <c r="E122" s="188" t="s">
        <v>5</v>
      </c>
      <c r="F122" s="189" t="s">
        <v>376</v>
      </c>
      <c r="H122" s="190">
        <v>6.02</v>
      </c>
      <c r="I122" s="191"/>
      <c r="L122" s="186"/>
      <c r="M122" s="192"/>
      <c r="N122" s="193"/>
      <c r="O122" s="193"/>
      <c r="P122" s="193"/>
      <c r="Q122" s="193"/>
      <c r="R122" s="193"/>
      <c r="S122" s="193"/>
      <c r="T122" s="194"/>
      <c r="AT122" s="188" t="s">
        <v>149</v>
      </c>
      <c r="AU122" s="188" t="s">
        <v>84</v>
      </c>
      <c r="AV122" s="11" t="s">
        <v>84</v>
      </c>
      <c r="AW122" s="11" t="s">
        <v>37</v>
      </c>
      <c r="AX122" s="11" t="s">
        <v>74</v>
      </c>
      <c r="AY122" s="188" t="s">
        <v>139</v>
      </c>
    </row>
    <row r="123" spans="2:65" s="11" customFormat="1">
      <c r="B123" s="186"/>
      <c r="D123" s="187" t="s">
        <v>149</v>
      </c>
      <c r="E123" s="188" t="s">
        <v>5</v>
      </c>
      <c r="F123" s="189" t="s">
        <v>377</v>
      </c>
      <c r="H123" s="190">
        <v>28.32</v>
      </c>
      <c r="I123" s="191"/>
      <c r="L123" s="186"/>
      <c r="M123" s="192"/>
      <c r="N123" s="193"/>
      <c r="O123" s="193"/>
      <c r="P123" s="193"/>
      <c r="Q123" s="193"/>
      <c r="R123" s="193"/>
      <c r="S123" s="193"/>
      <c r="T123" s="194"/>
      <c r="AT123" s="188" t="s">
        <v>149</v>
      </c>
      <c r="AU123" s="188" t="s">
        <v>84</v>
      </c>
      <c r="AV123" s="11" t="s">
        <v>84</v>
      </c>
      <c r="AW123" s="11" t="s">
        <v>37</v>
      </c>
      <c r="AX123" s="11" t="s">
        <v>74</v>
      </c>
      <c r="AY123" s="188" t="s">
        <v>139</v>
      </c>
    </row>
    <row r="124" spans="2:65" s="11" customFormat="1">
      <c r="B124" s="186"/>
      <c r="D124" s="187" t="s">
        <v>149</v>
      </c>
      <c r="E124" s="188" t="s">
        <v>5</v>
      </c>
      <c r="F124" s="189" t="s">
        <v>378</v>
      </c>
      <c r="H124" s="190">
        <v>28.364999999999998</v>
      </c>
      <c r="I124" s="191"/>
      <c r="L124" s="186"/>
      <c r="M124" s="192"/>
      <c r="N124" s="193"/>
      <c r="O124" s="193"/>
      <c r="P124" s="193"/>
      <c r="Q124" s="193"/>
      <c r="R124" s="193"/>
      <c r="S124" s="193"/>
      <c r="T124" s="194"/>
      <c r="AT124" s="188" t="s">
        <v>149</v>
      </c>
      <c r="AU124" s="188" t="s">
        <v>84</v>
      </c>
      <c r="AV124" s="11" t="s">
        <v>84</v>
      </c>
      <c r="AW124" s="11" t="s">
        <v>37</v>
      </c>
      <c r="AX124" s="11" t="s">
        <v>74</v>
      </c>
      <c r="AY124" s="188" t="s">
        <v>139</v>
      </c>
    </row>
    <row r="125" spans="2:65" s="13" customFormat="1">
      <c r="B125" s="206"/>
      <c r="D125" s="187" t="s">
        <v>149</v>
      </c>
      <c r="E125" s="207" t="s">
        <v>5</v>
      </c>
      <c r="F125" s="208" t="s">
        <v>163</v>
      </c>
      <c r="H125" s="209">
        <v>62.704999999999998</v>
      </c>
      <c r="I125" s="210"/>
      <c r="L125" s="206"/>
      <c r="M125" s="211"/>
      <c r="N125" s="212"/>
      <c r="O125" s="212"/>
      <c r="P125" s="212"/>
      <c r="Q125" s="212"/>
      <c r="R125" s="212"/>
      <c r="S125" s="212"/>
      <c r="T125" s="213"/>
      <c r="AT125" s="207" t="s">
        <v>149</v>
      </c>
      <c r="AU125" s="207" t="s">
        <v>84</v>
      </c>
      <c r="AV125" s="13" t="s">
        <v>164</v>
      </c>
      <c r="AW125" s="13" t="s">
        <v>37</v>
      </c>
      <c r="AX125" s="13" t="s">
        <v>74</v>
      </c>
      <c r="AY125" s="207" t="s">
        <v>139</v>
      </c>
    </row>
    <row r="126" spans="2:65" s="11" customFormat="1">
      <c r="B126" s="186"/>
      <c r="D126" s="187" t="s">
        <v>149</v>
      </c>
      <c r="E126" s="188" t="s">
        <v>5</v>
      </c>
      <c r="F126" s="189" t="s">
        <v>379</v>
      </c>
      <c r="H126" s="190">
        <v>31.353000000000002</v>
      </c>
      <c r="I126" s="191"/>
      <c r="L126" s="186"/>
      <c r="M126" s="192"/>
      <c r="N126" s="193"/>
      <c r="O126" s="193"/>
      <c r="P126" s="193"/>
      <c r="Q126" s="193"/>
      <c r="R126" s="193"/>
      <c r="S126" s="193"/>
      <c r="T126" s="194"/>
      <c r="AT126" s="188" t="s">
        <v>149</v>
      </c>
      <c r="AU126" s="188" t="s">
        <v>84</v>
      </c>
      <c r="AV126" s="11" t="s">
        <v>84</v>
      </c>
      <c r="AW126" s="11" t="s">
        <v>37</v>
      </c>
      <c r="AX126" s="11" t="s">
        <v>74</v>
      </c>
      <c r="AY126" s="188" t="s">
        <v>139</v>
      </c>
    </row>
    <row r="127" spans="2:65" s="11" customFormat="1">
      <c r="B127" s="186"/>
      <c r="D127" s="187" t="s">
        <v>149</v>
      </c>
      <c r="E127" s="188" t="s">
        <v>5</v>
      </c>
      <c r="F127" s="189" t="s">
        <v>394</v>
      </c>
      <c r="H127" s="190">
        <v>50</v>
      </c>
      <c r="I127" s="191"/>
      <c r="L127" s="186"/>
      <c r="M127" s="192"/>
      <c r="N127" s="193"/>
      <c r="O127" s="193"/>
      <c r="P127" s="193"/>
      <c r="Q127" s="193"/>
      <c r="R127" s="193"/>
      <c r="S127" s="193"/>
      <c r="T127" s="194"/>
      <c r="AT127" s="188" t="s">
        <v>149</v>
      </c>
      <c r="AU127" s="188" t="s">
        <v>84</v>
      </c>
      <c r="AV127" s="11" t="s">
        <v>84</v>
      </c>
      <c r="AW127" s="11" t="s">
        <v>37</v>
      </c>
      <c r="AX127" s="11" t="s">
        <v>74</v>
      </c>
      <c r="AY127" s="188" t="s">
        <v>139</v>
      </c>
    </row>
    <row r="128" spans="2:65" s="13" customFormat="1">
      <c r="B128" s="206"/>
      <c r="D128" s="187" t="s">
        <v>149</v>
      </c>
      <c r="E128" s="207" t="s">
        <v>5</v>
      </c>
      <c r="F128" s="208" t="s">
        <v>163</v>
      </c>
      <c r="H128" s="209">
        <v>81.352999999999994</v>
      </c>
      <c r="I128" s="210"/>
      <c r="L128" s="206"/>
      <c r="M128" s="211"/>
      <c r="N128" s="212"/>
      <c r="O128" s="212"/>
      <c r="P128" s="212"/>
      <c r="Q128" s="212"/>
      <c r="R128" s="212"/>
      <c r="S128" s="212"/>
      <c r="T128" s="213"/>
      <c r="AT128" s="207" t="s">
        <v>149</v>
      </c>
      <c r="AU128" s="207" t="s">
        <v>84</v>
      </c>
      <c r="AV128" s="13" t="s">
        <v>164</v>
      </c>
      <c r="AW128" s="13" t="s">
        <v>37</v>
      </c>
      <c r="AX128" s="13" t="s">
        <v>82</v>
      </c>
      <c r="AY128" s="207" t="s">
        <v>139</v>
      </c>
    </row>
    <row r="129" spans="2:65" s="1" customFormat="1" ht="25.5" customHeight="1">
      <c r="B129" s="173"/>
      <c r="C129" s="174" t="s">
        <v>206</v>
      </c>
      <c r="D129" s="174" t="s">
        <v>142</v>
      </c>
      <c r="E129" s="175" t="s">
        <v>166</v>
      </c>
      <c r="F129" s="176" t="s">
        <v>167</v>
      </c>
      <c r="G129" s="177" t="s">
        <v>157</v>
      </c>
      <c r="H129" s="178">
        <v>31.353000000000002</v>
      </c>
      <c r="I129" s="179"/>
      <c r="J129" s="180">
        <f>ROUND(I129*H129,2)</f>
        <v>0</v>
      </c>
      <c r="K129" s="176" t="s">
        <v>146</v>
      </c>
      <c r="L129" s="41"/>
      <c r="M129" s="181" t="s">
        <v>5</v>
      </c>
      <c r="N129" s="182" t="s">
        <v>45</v>
      </c>
      <c r="O129" s="42"/>
      <c r="P129" s="183">
        <f>O129*H129</f>
        <v>0</v>
      </c>
      <c r="Q129" s="183">
        <v>0</v>
      </c>
      <c r="R129" s="183">
        <f>Q129*H129</f>
        <v>0</v>
      </c>
      <c r="S129" s="183">
        <v>0</v>
      </c>
      <c r="T129" s="184">
        <f>S129*H129</f>
        <v>0</v>
      </c>
      <c r="AR129" s="24" t="s">
        <v>147</v>
      </c>
      <c r="AT129" s="24" t="s">
        <v>142</v>
      </c>
      <c r="AU129" s="24" t="s">
        <v>84</v>
      </c>
      <c r="AY129" s="24" t="s">
        <v>139</v>
      </c>
      <c r="BE129" s="185">
        <f>IF(N129="základní",J129,0)</f>
        <v>0</v>
      </c>
      <c r="BF129" s="185">
        <f>IF(N129="snížená",J129,0)</f>
        <v>0</v>
      </c>
      <c r="BG129" s="185">
        <f>IF(N129="zákl. přenesená",J129,0)</f>
        <v>0</v>
      </c>
      <c r="BH129" s="185">
        <f>IF(N129="sníž. přenesená",J129,0)</f>
        <v>0</v>
      </c>
      <c r="BI129" s="185">
        <f>IF(N129="nulová",J129,0)</f>
        <v>0</v>
      </c>
      <c r="BJ129" s="24" t="s">
        <v>82</v>
      </c>
      <c r="BK129" s="185">
        <f>ROUND(I129*H129,2)</f>
        <v>0</v>
      </c>
      <c r="BL129" s="24" t="s">
        <v>147</v>
      </c>
      <c r="BM129" s="24" t="s">
        <v>395</v>
      </c>
    </row>
    <row r="130" spans="2:65" s="1" customFormat="1" ht="67.5">
      <c r="B130" s="41"/>
      <c r="D130" s="187" t="s">
        <v>159</v>
      </c>
      <c r="F130" s="203" t="s">
        <v>160</v>
      </c>
      <c r="I130" s="204"/>
      <c r="L130" s="41"/>
      <c r="M130" s="205"/>
      <c r="N130" s="42"/>
      <c r="O130" s="42"/>
      <c r="P130" s="42"/>
      <c r="Q130" s="42"/>
      <c r="R130" s="42"/>
      <c r="S130" s="42"/>
      <c r="T130" s="70"/>
      <c r="AT130" s="24" t="s">
        <v>159</v>
      </c>
      <c r="AU130" s="24" t="s">
        <v>84</v>
      </c>
    </row>
    <row r="131" spans="2:65" s="11" customFormat="1">
      <c r="B131" s="186"/>
      <c r="D131" s="187" t="s">
        <v>149</v>
      </c>
      <c r="E131" s="188" t="s">
        <v>5</v>
      </c>
      <c r="F131" s="189" t="s">
        <v>376</v>
      </c>
      <c r="H131" s="190">
        <v>6.02</v>
      </c>
      <c r="I131" s="191"/>
      <c r="L131" s="186"/>
      <c r="M131" s="192"/>
      <c r="N131" s="193"/>
      <c r="O131" s="193"/>
      <c r="P131" s="193"/>
      <c r="Q131" s="193"/>
      <c r="R131" s="193"/>
      <c r="S131" s="193"/>
      <c r="T131" s="194"/>
      <c r="AT131" s="188" t="s">
        <v>149</v>
      </c>
      <c r="AU131" s="188" t="s">
        <v>84</v>
      </c>
      <c r="AV131" s="11" t="s">
        <v>84</v>
      </c>
      <c r="AW131" s="11" t="s">
        <v>37</v>
      </c>
      <c r="AX131" s="11" t="s">
        <v>74</v>
      </c>
      <c r="AY131" s="188" t="s">
        <v>139</v>
      </c>
    </row>
    <row r="132" spans="2:65" s="11" customFormat="1">
      <c r="B132" s="186"/>
      <c r="D132" s="187" t="s">
        <v>149</v>
      </c>
      <c r="E132" s="188" t="s">
        <v>5</v>
      </c>
      <c r="F132" s="189" t="s">
        <v>377</v>
      </c>
      <c r="H132" s="190">
        <v>28.32</v>
      </c>
      <c r="I132" s="191"/>
      <c r="L132" s="186"/>
      <c r="M132" s="192"/>
      <c r="N132" s="193"/>
      <c r="O132" s="193"/>
      <c r="P132" s="193"/>
      <c r="Q132" s="193"/>
      <c r="R132" s="193"/>
      <c r="S132" s="193"/>
      <c r="T132" s="194"/>
      <c r="AT132" s="188" t="s">
        <v>149</v>
      </c>
      <c r="AU132" s="188" t="s">
        <v>84</v>
      </c>
      <c r="AV132" s="11" t="s">
        <v>84</v>
      </c>
      <c r="AW132" s="11" t="s">
        <v>37</v>
      </c>
      <c r="AX132" s="11" t="s">
        <v>74</v>
      </c>
      <c r="AY132" s="188" t="s">
        <v>139</v>
      </c>
    </row>
    <row r="133" spans="2:65" s="11" customFormat="1">
      <c r="B133" s="186"/>
      <c r="D133" s="187" t="s">
        <v>149</v>
      </c>
      <c r="E133" s="188" t="s">
        <v>5</v>
      </c>
      <c r="F133" s="189" t="s">
        <v>378</v>
      </c>
      <c r="H133" s="190">
        <v>28.364999999999998</v>
      </c>
      <c r="I133" s="191"/>
      <c r="L133" s="186"/>
      <c r="M133" s="192"/>
      <c r="N133" s="193"/>
      <c r="O133" s="193"/>
      <c r="P133" s="193"/>
      <c r="Q133" s="193"/>
      <c r="R133" s="193"/>
      <c r="S133" s="193"/>
      <c r="T133" s="194"/>
      <c r="AT133" s="188" t="s">
        <v>149</v>
      </c>
      <c r="AU133" s="188" t="s">
        <v>84</v>
      </c>
      <c r="AV133" s="11" t="s">
        <v>84</v>
      </c>
      <c r="AW133" s="11" t="s">
        <v>37</v>
      </c>
      <c r="AX133" s="11" t="s">
        <v>74</v>
      </c>
      <c r="AY133" s="188" t="s">
        <v>139</v>
      </c>
    </row>
    <row r="134" spans="2:65" s="13" customFormat="1">
      <c r="B134" s="206"/>
      <c r="D134" s="187" t="s">
        <v>149</v>
      </c>
      <c r="E134" s="207" t="s">
        <v>5</v>
      </c>
      <c r="F134" s="208" t="s">
        <v>163</v>
      </c>
      <c r="H134" s="209">
        <v>62.704999999999998</v>
      </c>
      <c r="I134" s="210"/>
      <c r="L134" s="206"/>
      <c r="M134" s="211"/>
      <c r="N134" s="212"/>
      <c r="O134" s="212"/>
      <c r="P134" s="212"/>
      <c r="Q134" s="212"/>
      <c r="R134" s="212"/>
      <c r="S134" s="212"/>
      <c r="T134" s="213"/>
      <c r="AT134" s="207" t="s">
        <v>149</v>
      </c>
      <c r="AU134" s="207" t="s">
        <v>84</v>
      </c>
      <c r="AV134" s="13" t="s">
        <v>164</v>
      </c>
      <c r="AW134" s="13" t="s">
        <v>37</v>
      </c>
      <c r="AX134" s="13" t="s">
        <v>74</v>
      </c>
      <c r="AY134" s="207" t="s">
        <v>139</v>
      </c>
    </row>
    <row r="135" spans="2:65" s="11" customFormat="1">
      <c r="B135" s="186"/>
      <c r="D135" s="187" t="s">
        <v>149</v>
      </c>
      <c r="E135" s="188" t="s">
        <v>5</v>
      </c>
      <c r="F135" s="189" t="s">
        <v>379</v>
      </c>
      <c r="H135" s="190">
        <v>31.353000000000002</v>
      </c>
      <c r="I135" s="191"/>
      <c r="L135" s="186"/>
      <c r="M135" s="192"/>
      <c r="N135" s="193"/>
      <c r="O135" s="193"/>
      <c r="P135" s="193"/>
      <c r="Q135" s="193"/>
      <c r="R135" s="193"/>
      <c r="S135" s="193"/>
      <c r="T135" s="194"/>
      <c r="AT135" s="188" t="s">
        <v>149</v>
      </c>
      <c r="AU135" s="188" t="s">
        <v>84</v>
      </c>
      <c r="AV135" s="11" t="s">
        <v>84</v>
      </c>
      <c r="AW135" s="11" t="s">
        <v>37</v>
      </c>
      <c r="AX135" s="11" t="s">
        <v>82</v>
      </c>
      <c r="AY135" s="188" t="s">
        <v>139</v>
      </c>
    </row>
    <row r="136" spans="2:65" s="1" customFormat="1" ht="16.5" customHeight="1">
      <c r="B136" s="173"/>
      <c r="C136" s="174" t="s">
        <v>211</v>
      </c>
      <c r="D136" s="174" t="s">
        <v>142</v>
      </c>
      <c r="E136" s="175" t="s">
        <v>169</v>
      </c>
      <c r="F136" s="176" t="s">
        <v>170</v>
      </c>
      <c r="G136" s="177" t="s">
        <v>157</v>
      </c>
      <c r="H136" s="178">
        <v>81.352999999999994</v>
      </c>
      <c r="I136" s="179"/>
      <c r="J136" s="180">
        <f>ROUND(I136*H136,2)</f>
        <v>0</v>
      </c>
      <c r="K136" s="176" t="s">
        <v>146</v>
      </c>
      <c r="L136" s="41"/>
      <c r="M136" s="181" t="s">
        <v>5</v>
      </c>
      <c r="N136" s="182" t="s">
        <v>45</v>
      </c>
      <c r="O136" s="42"/>
      <c r="P136" s="183">
        <f>O136*H136</f>
        <v>0</v>
      </c>
      <c r="Q136" s="183">
        <v>0</v>
      </c>
      <c r="R136" s="183">
        <f>Q136*H136</f>
        <v>0</v>
      </c>
      <c r="S136" s="183">
        <v>0</v>
      </c>
      <c r="T136" s="184">
        <f>S136*H136</f>
        <v>0</v>
      </c>
      <c r="AR136" s="24" t="s">
        <v>147</v>
      </c>
      <c r="AT136" s="24" t="s">
        <v>142</v>
      </c>
      <c r="AU136" s="24" t="s">
        <v>84</v>
      </c>
      <c r="AY136" s="24" t="s">
        <v>139</v>
      </c>
      <c r="BE136" s="185">
        <f>IF(N136="základní",J136,0)</f>
        <v>0</v>
      </c>
      <c r="BF136" s="185">
        <f>IF(N136="snížená",J136,0)</f>
        <v>0</v>
      </c>
      <c r="BG136" s="185">
        <f>IF(N136="zákl. přenesená",J136,0)</f>
        <v>0</v>
      </c>
      <c r="BH136" s="185">
        <f>IF(N136="sníž. přenesená",J136,0)</f>
        <v>0</v>
      </c>
      <c r="BI136" s="185">
        <f>IF(N136="nulová",J136,0)</f>
        <v>0</v>
      </c>
      <c r="BJ136" s="24" t="s">
        <v>82</v>
      </c>
      <c r="BK136" s="185">
        <f>ROUND(I136*H136,2)</f>
        <v>0</v>
      </c>
      <c r="BL136" s="24" t="s">
        <v>147</v>
      </c>
      <c r="BM136" s="24" t="s">
        <v>396</v>
      </c>
    </row>
    <row r="137" spans="2:65" s="1" customFormat="1" ht="67.5">
      <c r="B137" s="41"/>
      <c r="D137" s="187" t="s">
        <v>159</v>
      </c>
      <c r="F137" s="203" t="s">
        <v>172</v>
      </c>
      <c r="I137" s="204"/>
      <c r="L137" s="41"/>
      <c r="M137" s="205"/>
      <c r="N137" s="42"/>
      <c r="O137" s="42"/>
      <c r="P137" s="42"/>
      <c r="Q137" s="42"/>
      <c r="R137" s="42"/>
      <c r="S137" s="42"/>
      <c r="T137" s="70"/>
      <c r="AT137" s="24" t="s">
        <v>159</v>
      </c>
      <c r="AU137" s="24" t="s">
        <v>84</v>
      </c>
    </row>
    <row r="138" spans="2:65" s="11" customFormat="1">
      <c r="B138" s="186"/>
      <c r="D138" s="187" t="s">
        <v>149</v>
      </c>
      <c r="E138" s="188" t="s">
        <v>5</v>
      </c>
      <c r="F138" s="189" t="s">
        <v>376</v>
      </c>
      <c r="H138" s="190">
        <v>6.02</v>
      </c>
      <c r="I138" s="191"/>
      <c r="L138" s="186"/>
      <c r="M138" s="192"/>
      <c r="N138" s="193"/>
      <c r="O138" s="193"/>
      <c r="P138" s="193"/>
      <c r="Q138" s="193"/>
      <c r="R138" s="193"/>
      <c r="S138" s="193"/>
      <c r="T138" s="194"/>
      <c r="AT138" s="188" t="s">
        <v>149</v>
      </c>
      <c r="AU138" s="188" t="s">
        <v>84</v>
      </c>
      <c r="AV138" s="11" t="s">
        <v>84</v>
      </c>
      <c r="AW138" s="11" t="s">
        <v>37</v>
      </c>
      <c r="AX138" s="11" t="s">
        <v>74</v>
      </c>
      <c r="AY138" s="188" t="s">
        <v>139</v>
      </c>
    </row>
    <row r="139" spans="2:65" s="11" customFormat="1">
      <c r="B139" s="186"/>
      <c r="D139" s="187" t="s">
        <v>149</v>
      </c>
      <c r="E139" s="188" t="s">
        <v>5</v>
      </c>
      <c r="F139" s="189" t="s">
        <v>377</v>
      </c>
      <c r="H139" s="190">
        <v>28.32</v>
      </c>
      <c r="I139" s="191"/>
      <c r="L139" s="186"/>
      <c r="M139" s="192"/>
      <c r="N139" s="193"/>
      <c r="O139" s="193"/>
      <c r="P139" s="193"/>
      <c r="Q139" s="193"/>
      <c r="R139" s="193"/>
      <c r="S139" s="193"/>
      <c r="T139" s="194"/>
      <c r="AT139" s="188" t="s">
        <v>149</v>
      </c>
      <c r="AU139" s="188" t="s">
        <v>84</v>
      </c>
      <c r="AV139" s="11" t="s">
        <v>84</v>
      </c>
      <c r="AW139" s="11" t="s">
        <v>37</v>
      </c>
      <c r="AX139" s="11" t="s">
        <v>74</v>
      </c>
      <c r="AY139" s="188" t="s">
        <v>139</v>
      </c>
    </row>
    <row r="140" spans="2:65" s="11" customFormat="1">
      <c r="B140" s="186"/>
      <c r="D140" s="187" t="s">
        <v>149</v>
      </c>
      <c r="E140" s="188" t="s">
        <v>5</v>
      </c>
      <c r="F140" s="189" t="s">
        <v>378</v>
      </c>
      <c r="H140" s="190">
        <v>28.364999999999998</v>
      </c>
      <c r="I140" s="191"/>
      <c r="L140" s="186"/>
      <c r="M140" s="192"/>
      <c r="N140" s="193"/>
      <c r="O140" s="193"/>
      <c r="P140" s="193"/>
      <c r="Q140" s="193"/>
      <c r="R140" s="193"/>
      <c r="S140" s="193"/>
      <c r="T140" s="194"/>
      <c r="AT140" s="188" t="s">
        <v>149</v>
      </c>
      <c r="AU140" s="188" t="s">
        <v>84</v>
      </c>
      <c r="AV140" s="11" t="s">
        <v>84</v>
      </c>
      <c r="AW140" s="11" t="s">
        <v>37</v>
      </c>
      <c r="AX140" s="11" t="s">
        <v>74</v>
      </c>
      <c r="AY140" s="188" t="s">
        <v>139</v>
      </c>
    </row>
    <row r="141" spans="2:65" s="13" customFormat="1">
      <c r="B141" s="206"/>
      <c r="D141" s="187" t="s">
        <v>149</v>
      </c>
      <c r="E141" s="207" t="s">
        <v>5</v>
      </c>
      <c r="F141" s="208" t="s">
        <v>163</v>
      </c>
      <c r="H141" s="209">
        <v>62.704999999999998</v>
      </c>
      <c r="I141" s="210"/>
      <c r="L141" s="206"/>
      <c r="M141" s="211"/>
      <c r="N141" s="212"/>
      <c r="O141" s="212"/>
      <c r="P141" s="212"/>
      <c r="Q141" s="212"/>
      <c r="R141" s="212"/>
      <c r="S141" s="212"/>
      <c r="T141" s="213"/>
      <c r="AT141" s="207" t="s">
        <v>149</v>
      </c>
      <c r="AU141" s="207" t="s">
        <v>84</v>
      </c>
      <c r="AV141" s="13" t="s">
        <v>164</v>
      </c>
      <c r="AW141" s="13" t="s">
        <v>37</v>
      </c>
      <c r="AX141" s="13" t="s">
        <v>74</v>
      </c>
      <c r="AY141" s="207" t="s">
        <v>139</v>
      </c>
    </row>
    <row r="142" spans="2:65" s="11" customFormat="1">
      <c r="B142" s="186"/>
      <c r="D142" s="187" t="s">
        <v>149</v>
      </c>
      <c r="E142" s="188" t="s">
        <v>5</v>
      </c>
      <c r="F142" s="189" t="s">
        <v>379</v>
      </c>
      <c r="H142" s="190">
        <v>31.353000000000002</v>
      </c>
      <c r="I142" s="191"/>
      <c r="L142" s="186"/>
      <c r="M142" s="192"/>
      <c r="N142" s="193"/>
      <c r="O142" s="193"/>
      <c r="P142" s="193"/>
      <c r="Q142" s="193"/>
      <c r="R142" s="193"/>
      <c r="S142" s="193"/>
      <c r="T142" s="194"/>
      <c r="AT142" s="188" t="s">
        <v>149</v>
      </c>
      <c r="AU142" s="188" t="s">
        <v>84</v>
      </c>
      <c r="AV142" s="11" t="s">
        <v>84</v>
      </c>
      <c r="AW142" s="11" t="s">
        <v>37</v>
      </c>
      <c r="AX142" s="11" t="s">
        <v>74</v>
      </c>
      <c r="AY142" s="188" t="s">
        <v>139</v>
      </c>
    </row>
    <row r="143" spans="2:65" s="11" customFormat="1">
      <c r="B143" s="186"/>
      <c r="D143" s="187" t="s">
        <v>149</v>
      </c>
      <c r="E143" s="188" t="s">
        <v>5</v>
      </c>
      <c r="F143" s="189" t="s">
        <v>394</v>
      </c>
      <c r="H143" s="190">
        <v>50</v>
      </c>
      <c r="I143" s="191"/>
      <c r="L143" s="186"/>
      <c r="M143" s="192"/>
      <c r="N143" s="193"/>
      <c r="O143" s="193"/>
      <c r="P143" s="193"/>
      <c r="Q143" s="193"/>
      <c r="R143" s="193"/>
      <c r="S143" s="193"/>
      <c r="T143" s="194"/>
      <c r="AT143" s="188" t="s">
        <v>149</v>
      </c>
      <c r="AU143" s="188" t="s">
        <v>84</v>
      </c>
      <c r="AV143" s="11" t="s">
        <v>84</v>
      </c>
      <c r="AW143" s="11" t="s">
        <v>37</v>
      </c>
      <c r="AX143" s="11" t="s">
        <v>74</v>
      </c>
      <c r="AY143" s="188" t="s">
        <v>139</v>
      </c>
    </row>
    <row r="144" spans="2:65" s="13" customFormat="1">
      <c r="B144" s="206"/>
      <c r="D144" s="187" t="s">
        <v>149</v>
      </c>
      <c r="E144" s="207" t="s">
        <v>5</v>
      </c>
      <c r="F144" s="208" t="s">
        <v>163</v>
      </c>
      <c r="H144" s="209">
        <v>81.352999999999994</v>
      </c>
      <c r="I144" s="210"/>
      <c r="L144" s="206"/>
      <c r="M144" s="211"/>
      <c r="N144" s="212"/>
      <c r="O144" s="212"/>
      <c r="P144" s="212"/>
      <c r="Q144" s="212"/>
      <c r="R144" s="212"/>
      <c r="S144" s="212"/>
      <c r="T144" s="213"/>
      <c r="AT144" s="207" t="s">
        <v>149</v>
      </c>
      <c r="AU144" s="207" t="s">
        <v>84</v>
      </c>
      <c r="AV144" s="13" t="s">
        <v>164</v>
      </c>
      <c r="AW144" s="13" t="s">
        <v>37</v>
      </c>
      <c r="AX144" s="13" t="s">
        <v>82</v>
      </c>
      <c r="AY144" s="207" t="s">
        <v>139</v>
      </c>
    </row>
    <row r="145" spans="2:65" s="1" customFormat="1" ht="16.5" customHeight="1">
      <c r="B145" s="173"/>
      <c r="C145" s="174" t="s">
        <v>218</v>
      </c>
      <c r="D145" s="174" t="s">
        <v>142</v>
      </c>
      <c r="E145" s="175" t="s">
        <v>397</v>
      </c>
      <c r="F145" s="176" t="s">
        <v>398</v>
      </c>
      <c r="G145" s="177" t="s">
        <v>157</v>
      </c>
      <c r="H145" s="178">
        <v>50</v>
      </c>
      <c r="I145" s="179"/>
      <c r="J145" s="180">
        <f>ROUND(I145*H145,2)</f>
        <v>0</v>
      </c>
      <c r="K145" s="176" t="s">
        <v>146</v>
      </c>
      <c r="L145" s="41"/>
      <c r="M145" s="181" t="s">
        <v>5</v>
      </c>
      <c r="N145" s="182" t="s">
        <v>45</v>
      </c>
      <c r="O145" s="42"/>
      <c r="P145" s="183">
        <f>O145*H145</f>
        <v>0</v>
      </c>
      <c r="Q145" s="183">
        <v>3.15E-3</v>
      </c>
      <c r="R145" s="183">
        <f>Q145*H145</f>
        <v>0.1575</v>
      </c>
      <c r="S145" s="183">
        <v>0</v>
      </c>
      <c r="T145" s="184">
        <f>S145*H145</f>
        <v>0</v>
      </c>
      <c r="AR145" s="24" t="s">
        <v>147</v>
      </c>
      <c r="AT145" s="24" t="s">
        <v>142</v>
      </c>
      <c r="AU145" s="24" t="s">
        <v>84</v>
      </c>
      <c r="AY145" s="24" t="s">
        <v>139</v>
      </c>
      <c r="BE145" s="185">
        <f>IF(N145="základní",J145,0)</f>
        <v>0</v>
      </c>
      <c r="BF145" s="185">
        <f>IF(N145="snížená",J145,0)</f>
        <v>0</v>
      </c>
      <c r="BG145" s="185">
        <f>IF(N145="zákl. přenesená",J145,0)</f>
        <v>0</v>
      </c>
      <c r="BH145" s="185">
        <f>IF(N145="sníž. přenesená",J145,0)</f>
        <v>0</v>
      </c>
      <c r="BI145" s="185">
        <f>IF(N145="nulová",J145,0)</f>
        <v>0</v>
      </c>
      <c r="BJ145" s="24" t="s">
        <v>82</v>
      </c>
      <c r="BK145" s="185">
        <f>ROUND(I145*H145,2)</f>
        <v>0</v>
      </c>
      <c r="BL145" s="24" t="s">
        <v>147</v>
      </c>
      <c r="BM145" s="24" t="s">
        <v>399</v>
      </c>
    </row>
    <row r="146" spans="2:65" s="1" customFormat="1" ht="27">
      <c r="B146" s="41"/>
      <c r="D146" s="187" t="s">
        <v>339</v>
      </c>
      <c r="F146" s="203" t="s">
        <v>384</v>
      </c>
      <c r="I146" s="204"/>
      <c r="L146" s="41"/>
      <c r="M146" s="205"/>
      <c r="N146" s="42"/>
      <c r="O146" s="42"/>
      <c r="P146" s="42"/>
      <c r="Q146" s="42"/>
      <c r="R146" s="42"/>
      <c r="S146" s="42"/>
      <c r="T146" s="70"/>
      <c r="AT146" s="24" t="s">
        <v>339</v>
      </c>
      <c r="AU146" s="24" t="s">
        <v>84</v>
      </c>
    </row>
    <row r="147" spans="2:65" s="1" customFormat="1" ht="16.5" customHeight="1">
      <c r="B147" s="173"/>
      <c r="C147" s="174" t="s">
        <v>227</v>
      </c>
      <c r="D147" s="174" t="s">
        <v>142</v>
      </c>
      <c r="E147" s="175" t="s">
        <v>400</v>
      </c>
      <c r="F147" s="176" t="s">
        <v>401</v>
      </c>
      <c r="G147" s="177" t="s">
        <v>157</v>
      </c>
      <c r="H147" s="178">
        <v>53</v>
      </c>
      <c r="I147" s="179"/>
      <c r="J147" s="180">
        <f>ROUND(I147*H147,2)</f>
        <v>0</v>
      </c>
      <c r="K147" s="176" t="s">
        <v>146</v>
      </c>
      <c r="L147" s="41"/>
      <c r="M147" s="181" t="s">
        <v>5</v>
      </c>
      <c r="N147" s="182" t="s">
        <v>45</v>
      </c>
      <c r="O147" s="42"/>
      <c r="P147" s="183">
        <f>O147*H147</f>
        <v>0</v>
      </c>
      <c r="Q147" s="183">
        <v>2.7599999999999999E-3</v>
      </c>
      <c r="R147" s="183">
        <f>Q147*H147</f>
        <v>0.14627999999999999</v>
      </c>
      <c r="S147" s="183">
        <v>0</v>
      </c>
      <c r="T147" s="184">
        <f>S147*H147</f>
        <v>0</v>
      </c>
      <c r="AR147" s="24" t="s">
        <v>147</v>
      </c>
      <c r="AT147" s="24" t="s">
        <v>142</v>
      </c>
      <c r="AU147" s="24" t="s">
        <v>84</v>
      </c>
      <c r="AY147" s="24" t="s">
        <v>139</v>
      </c>
      <c r="BE147" s="185">
        <f>IF(N147="základní",J147,0)</f>
        <v>0</v>
      </c>
      <c r="BF147" s="185">
        <f>IF(N147="snížená",J147,0)</f>
        <v>0</v>
      </c>
      <c r="BG147" s="185">
        <f>IF(N147="zákl. přenesená",J147,0)</f>
        <v>0</v>
      </c>
      <c r="BH147" s="185">
        <f>IF(N147="sníž. přenesená",J147,0)</f>
        <v>0</v>
      </c>
      <c r="BI147" s="185">
        <f>IF(N147="nulová",J147,0)</f>
        <v>0</v>
      </c>
      <c r="BJ147" s="24" t="s">
        <v>82</v>
      </c>
      <c r="BK147" s="185">
        <f>ROUND(I147*H147,2)</f>
        <v>0</v>
      </c>
      <c r="BL147" s="24" t="s">
        <v>147</v>
      </c>
      <c r="BM147" s="24" t="s">
        <v>402</v>
      </c>
    </row>
    <row r="148" spans="2:65" s="1" customFormat="1" ht="27">
      <c r="B148" s="41"/>
      <c r="D148" s="187" t="s">
        <v>339</v>
      </c>
      <c r="F148" s="203" t="s">
        <v>384</v>
      </c>
      <c r="I148" s="204"/>
      <c r="L148" s="41"/>
      <c r="M148" s="205"/>
      <c r="N148" s="42"/>
      <c r="O148" s="42"/>
      <c r="P148" s="42"/>
      <c r="Q148" s="42"/>
      <c r="R148" s="42"/>
      <c r="S148" s="42"/>
      <c r="T148" s="70"/>
      <c r="AT148" s="24" t="s">
        <v>339</v>
      </c>
      <c r="AU148" s="24" t="s">
        <v>84</v>
      </c>
    </row>
    <row r="149" spans="2:65" s="1" customFormat="1" ht="16.5" customHeight="1">
      <c r="B149" s="173"/>
      <c r="C149" s="174" t="s">
        <v>11</v>
      </c>
      <c r="D149" s="174" t="s">
        <v>142</v>
      </c>
      <c r="E149" s="175" t="s">
        <v>403</v>
      </c>
      <c r="F149" s="176" t="s">
        <v>404</v>
      </c>
      <c r="G149" s="177" t="s">
        <v>157</v>
      </c>
      <c r="H149" s="178">
        <v>53</v>
      </c>
      <c r="I149" s="179"/>
      <c r="J149" s="180">
        <f>ROUND(I149*H149,2)</f>
        <v>0</v>
      </c>
      <c r="K149" s="176" t="s">
        <v>5</v>
      </c>
      <c r="L149" s="41"/>
      <c r="M149" s="181" t="s">
        <v>5</v>
      </c>
      <c r="N149" s="182" t="s">
        <v>45</v>
      </c>
      <c r="O149" s="42"/>
      <c r="P149" s="183">
        <f>O149*H149</f>
        <v>0</v>
      </c>
      <c r="Q149" s="183">
        <v>0</v>
      </c>
      <c r="R149" s="183">
        <f>Q149*H149</f>
        <v>0</v>
      </c>
      <c r="S149" s="183">
        <v>0</v>
      </c>
      <c r="T149" s="184">
        <f>S149*H149</f>
        <v>0</v>
      </c>
      <c r="AR149" s="24" t="s">
        <v>147</v>
      </c>
      <c r="AT149" s="24" t="s">
        <v>142</v>
      </c>
      <c r="AU149" s="24" t="s">
        <v>84</v>
      </c>
      <c r="AY149" s="24" t="s">
        <v>139</v>
      </c>
      <c r="BE149" s="185">
        <f>IF(N149="základní",J149,0)</f>
        <v>0</v>
      </c>
      <c r="BF149" s="185">
        <f>IF(N149="snížená",J149,0)</f>
        <v>0</v>
      </c>
      <c r="BG149" s="185">
        <f>IF(N149="zákl. přenesená",J149,0)</f>
        <v>0</v>
      </c>
      <c r="BH149" s="185">
        <f>IF(N149="sníž. přenesená",J149,0)</f>
        <v>0</v>
      </c>
      <c r="BI149" s="185">
        <f>IF(N149="nulová",J149,0)</f>
        <v>0</v>
      </c>
      <c r="BJ149" s="24" t="s">
        <v>82</v>
      </c>
      <c r="BK149" s="185">
        <f>ROUND(I149*H149,2)</f>
        <v>0</v>
      </c>
      <c r="BL149" s="24" t="s">
        <v>147</v>
      </c>
      <c r="BM149" s="24" t="s">
        <v>405</v>
      </c>
    </row>
    <row r="150" spans="2:65" s="1" customFormat="1" ht="27">
      <c r="B150" s="41"/>
      <c r="D150" s="187" t="s">
        <v>339</v>
      </c>
      <c r="F150" s="203" t="s">
        <v>384</v>
      </c>
      <c r="I150" s="204"/>
      <c r="L150" s="41"/>
      <c r="M150" s="205"/>
      <c r="N150" s="42"/>
      <c r="O150" s="42"/>
      <c r="P150" s="42"/>
      <c r="Q150" s="42"/>
      <c r="R150" s="42"/>
      <c r="S150" s="42"/>
      <c r="T150" s="70"/>
      <c r="AT150" s="24" t="s">
        <v>339</v>
      </c>
      <c r="AU150" s="24" t="s">
        <v>84</v>
      </c>
    </row>
    <row r="151" spans="2:65" s="1" customFormat="1" ht="25.5" customHeight="1">
      <c r="B151" s="173"/>
      <c r="C151" s="174" t="s">
        <v>230</v>
      </c>
      <c r="D151" s="174" t="s">
        <v>142</v>
      </c>
      <c r="E151" s="175" t="s">
        <v>406</v>
      </c>
      <c r="F151" s="176" t="s">
        <v>407</v>
      </c>
      <c r="G151" s="177" t="s">
        <v>279</v>
      </c>
      <c r="H151" s="178">
        <v>580</v>
      </c>
      <c r="I151" s="179"/>
      <c r="J151" s="180">
        <f>ROUND(I151*H151,2)</f>
        <v>0</v>
      </c>
      <c r="K151" s="176" t="s">
        <v>146</v>
      </c>
      <c r="L151" s="41"/>
      <c r="M151" s="181" t="s">
        <v>5</v>
      </c>
      <c r="N151" s="182" t="s">
        <v>45</v>
      </c>
      <c r="O151" s="42"/>
      <c r="P151" s="183">
        <f>O151*H151</f>
        <v>0</v>
      </c>
      <c r="Q151" s="183">
        <v>1.4999999999999999E-4</v>
      </c>
      <c r="R151" s="183">
        <f>Q151*H151</f>
        <v>8.6999999999999994E-2</v>
      </c>
      <c r="S151" s="183">
        <v>0</v>
      </c>
      <c r="T151" s="184">
        <f>S151*H151</f>
        <v>0</v>
      </c>
      <c r="AR151" s="24" t="s">
        <v>147</v>
      </c>
      <c r="AT151" s="24" t="s">
        <v>142</v>
      </c>
      <c r="AU151" s="24" t="s">
        <v>84</v>
      </c>
      <c r="AY151" s="24" t="s">
        <v>139</v>
      </c>
      <c r="BE151" s="185">
        <f>IF(N151="základní",J151,0)</f>
        <v>0</v>
      </c>
      <c r="BF151" s="185">
        <f>IF(N151="snížená",J151,0)</f>
        <v>0</v>
      </c>
      <c r="BG151" s="185">
        <f>IF(N151="zákl. přenesená",J151,0)</f>
        <v>0</v>
      </c>
      <c r="BH151" s="185">
        <f>IF(N151="sníž. přenesená",J151,0)</f>
        <v>0</v>
      </c>
      <c r="BI151" s="185">
        <f>IF(N151="nulová",J151,0)</f>
        <v>0</v>
      </c>
      <c r="BJ151" s="24" t="s">
        <v>82</v>
      </c>
      <c r="BK151" s="185">
        <f>ROUND(I151*H151,2)</f>
        <v>0</v>
      </c>
      <c r="BL151" s="24" t="s">
        <v>147</v>
      </c>
      <c r="BM151" s="24" t="s">
        <v>408</v>
      </c>
    </row>
    <row r="152" spans="2:65" s="1" customFormat="1" ht="40.5">
      <c r="B152" s="41"/>
      <c r="D152" s="187" t="s">
        <v>159</v>
      </c>
      <c r="F152" s="203" t="s">
        <v>409</v>
      </c>
      <c r="I152" s="204"/>
      <c r="L152" s="41"/>
      <c r="M152" s="205"/>
      <c r="N152" s="42"/>
      <c r="O152" s="42"/>
      <c r="P152" s="42"/>
      <c r="Q152" s="42"/>
      <c r="R152" s="42"/>
      <c r="S152" s="42"/>
      <c r="T152" s="70"/>
      <c r="AT152" s="24" t="s">
        <v>159</v>
      </c>
      <c r="AU152" s="24" t="s">
        <v>84</v>
      </c>
    </row>
    <row r="153" spans="2:65" s="1" customFormat="1" ht="27">
      <c r="B153" s="41"/>
      <c r="D153" s="187" t="s">
        <v>339</v>
      </c>
      <c r="F153" s="203" t="s">
        <v>384</v>
      </c>
      <c r="I153" s="204"/>
      <c r="L153" s="41"/>
      <c r="M153" s="205"/>
      <c r="N153" s="42"/>
      <c r="O153" s="42"/>
      <c r="P153" s="42"/>
      <c r="Q153" s="42"/>
      <c r="R153" s="42"/>
      <c r="S153" s="42"/>
      <c r="T153" s="70"/>
      <c r="AT153" s="24" t="s">
        <v>339</v>
      </c>
      <c r="AU153" s="24" t="s">
        <v>84</v>
      </c>
    </row>
    <row r="154" spans="2:65" s="1" customFormat="1" ht="16.5" customHeight="1">
      <c r="B154" s="173"/>
      <c r="C154" s="174" t="s">
        <v>253</v>
      </c>
      <c r="D154" s="174" t="s">
        <v>142</v>
      </c>
      <c r="E154" s="175" t="s">
        <v>410</v>
      </c>
      <c r="F154" s="176" t="s">
        <v>411</v>
      </c>
      <c r="G154" s="177" t="s">
        <v>157</v>
      </c>
      <c r="H154" s="178">
        <v>43.5</v>
      </c>
      <c r="I154" s="179"/>
      <c r="J154" s="180">
        <f>ROUND(I154*H154,2)</f>
        <v>0</v>
      </c>
      <c r="K154" s="176" t="s">
        <v>146</v>
      </c>
      <c r="L154" s="41"/>
      <c r="M154" s="181" t="s">
        <v>5</v>
      </c>
      <c r="N154" s="182" t="s">
        <v>45</v>
      </c>
      <c r="O154" s="42"/>
      <c r="P154" s="183">
        <f>O154*H154</f>
        <v>0</v>
      </c>
      <c r="Q154" s="183">
        <v>1.208E-2</v>
      </c>
      <c r="R154" s="183">
        <f>Q154*H154</f>
        <v>0.52548000000000006</v>
      </c>
      <c r="S154" s="183">
        <v>0</v>
      </c>
      <c r="T154" s="184">
        <f>S154*H154</f>
        <v>0</v>
      </c>
      <c r="AR154" s="24" t="s">
        <v>147</v>
      </c>
      <c r="AT154" s="24" t="s">
        <v>142</v>
      </c>
      <c r="AU154" s="24" t="s">
        <v>84</v>
      </c>
      <c r="AY154" s="24" t="s">
        <v>139</v>
      </c>
      <c r="BE154" s="185">
        <f>IF(N154="základní",J154,0)</f>
        <v>0</v>
      </c>
      <c r="BF154" s="185">
        <f>IF(N154="snížená",J154,0)</f>
        <v>0</v>
      </c>
      <c r="BG154" s="185">
        <f>IF(N154="zákl. přenesená",J154,0)</f>
        <v>0</v>
      </c>
      <c r="BH154" s="185">
        <f>IF(N154="sníž. přenesená",J154,0)</f>
        <v>0</v>
      </c>
      <c r="BI154" s="185">
        <f>IF(N154="nulová",J154,0)</f>
        <v>0</v>
      </c>
      <c r="BJ154" s="24" t="s">
        <v>82</v>
      </c>
      <c r="BK154" s="185">
        <f>ROUND(I154*H154,2)</f>
        <v>0</v>
      </c>
      <c r="BL154" s="24" t="s">
        <v>147</v>
      </c>
      <c r="BM154" s="24" t="s">
        <v>412</v>
      </c>
    </row>
    <row r="155" spans="2:65" s="1" customFormat="1" ht="27">
      <c r="B155" s="41"/>
      <c r="D155" s="187" t="s">
        <v>159</v>
      </c>
      <c r="F155" s="203" t="s">
        <v>413</v>
      </c>
      <c r="I155" s="204"/>
      <c r="L155" s="41"/>
      <c r="M155" s="205"/>
      <c r="N155" s="42"/>
      <c r="O155" s="42"/>
      <c r="P155" s="42"/>
      <c r="Q155" s="42"/>
      <c r="R155" s="42"/>
      <c r="S155" s="42"/>
      <c r="T155" s="70"/>
      <c r="AT155" s="24" t="s">
        <v>159</v>
      </c>
      <c r="AU155" s="24" t="s">
        <v>84</v>
      </c>
    </row>
    <row r="156" spans="2:65" s="11" customFormat="1">
      <c r="B156" s="186"/>
      <c r="D156" s="187" t="s">
        <v>149</v>
      </c>
      <c r="E156" s="188" t="s">
        <v>5</v>
      </c>
      <c r="F156" s="189" t="s">
        <v>414</v>
      </c>
      <c r="H156" s="190">
        <v>43.5</v>
      </c>
      <c r="I156" s="191"/>
      <c r="L156" s="186"/>
      <c r="M156" s="192"/>
      <c r="N156" s="193"/>
      <c r="O156" s="193"/>
      <c r="P156" s="193"/>
      <c r="Q156" s="193"/>
      <c r="R156" s="193"/>
      <c r="S156" s="193"/>
      <c r="T156" s="194"/>
      <c r="AT156" s="188" t="s">
        <v>149</v>
      </c>
      <c r="AU156" s="188" t="s">
        <v>84</v>
      </c>
      <c r="AV156" s="11" t="s">
        <v>84</v>
      </c>
      <c r="AW156" s="11" t="s">
        <v>37</v>
      </c>
      <c r="AX156" s="11" t="s">
        <v>82</v>
      </c>
      <c r="AY156" s="188" t="s">
        <v>139</v>
      </c>
    </row>
    <row r="157" spans="2:65" s="1" customFormat="1" ht="16.5" customHeight="1">
      <c r="B157" s="173"/>
      <c r="C157" s="174" t="s">
        <v>260</v>
      </c>
      <c r="D157" s="174" t="s">
        <v>142</v>
      </c>
      <c r="E157" s="175" t="s">
        <v>415</v>
      </c>
      <c r="F157" s="176" t="s">
        <v>416</v>
      </c>
      <c r="G157" s="177" t="s">
        <v>157</v>
      </c>
      <c r="H157" s="178">
        <v>43.5</v>
      </c>
      <c r="I157" s="179"/>
      <c r="J157" s="180">
        <f>ROUND(I157*H157,2)</f>
        <v>0</v>
      </c>
      <c r="K157" s="176" t="s">
        <v>146</v>
      </c>
      <c r="L157" s="41"/>
      <c r="M157" s="181" t="s">
        <v>5</v>
      </c>
      <c r="N157" s="182" t="s">
        <v>45</v>
      </c>
      <c r="O157" s="42"/>
      <c r="P157" s="183">
        <f>O157*H157</f>
        <v>0</v>
      </c>
      <c r="Q157" s="183">
        <v>0</v>
      </c>
      <c r="R157" s="183">
        <f>Q157*H157</f>
        <v>0</v>
      </c>
      <c r="S157" s="183">
        <v>0</v>
      </c>
      <c r="T157" s="184">
        <f>S157*H157</f>
        <v>0</v>
      </c>
      <c r="AR157" s="24" t="s">
        <v>147</v>
      </c>
      <c r="AT157" s="24" t="s">
        <v>142</v>
      </c>
      <c r="AU157" s="24" t="s">
        <v>84</v>
      </c>
      <c r="AY157" s="24" t="s">
        <v>139</v>
      </c>
      <c r="BE157" s="185">
        <f>IF(N157="základní",J157,0)</f>
        <v>0</v>
      </c>
      <c r="BF157" s="185">
        <f>IF(N157="snížená",J157,0)</f>
        <v>0</v>
      </c>
      <c r="BG157" s="185">
        <f>IF(N157="zákl. přenesená",J157,0)</f>
        <v>0</v>
      </c>
      <c r="BH157" s="185">
        <f>IF(N157="sníž. přenesená",J157,0)</f>
        <v>0</v>
      </c>
      <c r="BI157" s="185">
        <f>IF(N157="nulová",J157,0)</f>
        <v>0</v>
      </c>
      <c r="BJ157" s="24" t="s">
        <v>82</v>
      </c>
      <c r="BK157" s="185">
        <f>ROUND(I157*H157,2)</f>
        <v>0</v>
      </c>
      <c r="BL157" s="24" t="s">
        <v>147</v>
      </c>
      <c r="BM157" s="24" t="s">
        <v>417</v>
      </c>
    </row>
    <row r="158" spans="2:65" s="1" customFormat="1" ht="27">
      <c r="B158" s="41"/>
      <c r="D158" s="187" t="s">
        <v>159</v>
      </c>
      <c r="F158" s="203" t="s">
        <v>413</v>
      </c>
      <c r="I158" s="204"/>
      <c r="L158" s="41"/>
      <c r="M158" s="205"/>
      <c r="N158" s="42"/>
      <c r="O158" s="42"/>
      <c r="P158" s="42"/>
      <c r="Q158" s="42"/>
      <c r="R158" s="42"/>
      <c r="S158" s="42"/>
      <c r="T158" s="70"/>
      <c r="AT158" s="24" t="s">
        <v>159</v>
      </c>
      <c r="AU158" s="24" t="s">
        <v>84</v>
      </c>
    </row>
    <row r="159" spans="2:65" s="10" customFormat="1" ht="29.85" customHeight="1">
      <c r="B159" s="160"/>
      <c r="D159" s="161" t="s">
        <v>73</v>
      </c>
      <c r="E159" s="171" t="s">
        <v>173</v>
      </c>
      <c r="F159" s="171" t="s">
        <v>174</v>
      </c>
      <c r="I159" s="163"/>
      <c r="J159" s="172">
        <f>BK159</f>
        <v>0</v>
      </c>
      <c r="L159" s="160"/>
      <c r="M159" s="165"/>
      <c r="N159" s="166"/>
      <c r="O159" s="166"/>
      <c r="P159" s="167">
        <f>SUM(P160:P175)</f>
        <v>0</v>
      </c>
      <c r="Q159" s="166"/>
      <c r="R159" s="167">
        <f>SUM(R160:R175)</f>
        <v>0</v>
      </c>
      <c r="S159" s="166"/>
      <c r="T159" s="168">
        <f>SUM(T160:T175)</f>
        <v>0</v>
      </c>
      <c r="AR159" s="161" t="s">
        <v>82</v>
      </c>
      <c r="AT159" s="169" t="s">
        <v>73</v>
      </c>
      <c r="AU159" s="169" t="s">
        <v>82</v>
      </c>
      <c r="AY159" s="161" t="s">
        <v>139</v>
      </c>
      <c r="BK159" s="170">
        <f>SUM(BK160:BK175)</f>
        <v>0</v>
      </c>
    </row>
    <row r="160" spans="2:65" s="1" customFormat="1" ht="38.25" customHeight="1">
      <c r="B160" s="173"/>
      <c r="C160" s="174" t="s">
        <v>264</v>
      </c>
      <c r="D160" s="174" t="s">
        <v>142</v>
      </c>
      <c r="E160" s="175" t="s">
        <v>176</v>
      </c>
      <c r="F160" s="176" t="s">
        <v>177</v>
      </c>
      <c r="G160" s="177" t="s">
        <v>178</v>
      </c>
      <c r="H160" s="178">
        <v>9.1</v>
      </c>
      <c r="I160" s="179"/>
      <c r="J160" s="180">
        <f>ROUND(I160*H160,2)</f>
        <v>0</v>
      </c>
      <c r="K160" s="176" t="s">
        <v>146</v>
      </c>
      <c r="L160" s="41"/>
      <c r="M160" s="181" t="s">
        <v>5</v>
      </c>
      <c r="N160" s="182" t="s">
        <v>45</v>
      </c>
      <c r="O160" s="42"/>
      <c r="P160" s="183">
        <f>O160*H160</f>
        <v>0</v>
      </c>
      <c r="Q160" s="183">
        <v>0</v>
      </c>
      <c r="R160" s="183">
        <f>Q160*H160</f>
        <v>0</v>
      </c>
      <c r="S160" s="183">
        <v>0</v>
      </c>
      <c r="T160" s="184">
        <f>S160*H160</f>
        <v>0</v>
      </c>
      <c r="AR160" s="24" t="s">
        <v>147</v>
      </c>
      <c r="AT160" s="24" t="s">
        <v>142</v>
      </c>
      <c r="AU160" s="24" t="s">
        <v>84</v>
      </c>
      <c r="AY160" s="24" t="s">
        <v>139</v>
      </c>
      <c r="BE160" s="185">
        <f>IF(N160="základní",J160,0)</f>
        <v>0</v>
      </c>
      <c r="BF160" s="185">
        <f>IF(N160="snížená",J160,0)</f>
        <v>0</v>
      </c>
      <c r="BG160" s="185">
        <f>IF(N160="zákl. přenesená",J160,0)</f>
        <v>0</v>
      </c>
      <c r="BH160" s="185">
        <f>IF(N160="sníž. přenesená",J160,0)</f>
        <v>0</v>
      </c>
      <c r="BI160" s="185">
        <f>IF(N160="nulová",J160,0)</f>
        <v>0</v>
      </c>
      <c r="BJ160" s="24" t="s">
        <v>82</v>
      </c>
      <c r="BK160" s="185">
        <f>ROUND(I160*H160,2)</f>
        <v>0</v>
      </c>
      <c r="BL160" s="24" t="s">
        <v>147</v>
      </c>
      <c r="BM160" s="24" t="s">
        <v>418</v>
      </c>
    </row>
    <row r="161" spans="2:65" s="1" customFormat="1" ht="121.5">
      <c r="B161" s="41"/>
      <c r="D161" s="187" t="s">
        <v>159</v>
      </c>
      <c r="F161" s="203" t="s">
        <v>180</v>
      </c>
      <c r="I161" s="204"/>
      <c r="L161" s="41"/>
      <c r="M161" s="205"/>
      <c r="N161" s="42"/>
      <c r="O161" s="42"/>
      <c r="P161" s="42"/>
      <c r="Q161" s="42"/>
      <c r="R161" s="42"/>
      <c r="S161" s="42"/>
      <c r="T161" s="70"/>
      <c r="AT161" s="24" t="s">
        <v>159</v>
      </c>
      <c r="AU161" s="24" t="s">
        <v>84</v>
      </c>
    </row>
    <row r="162" spans="2:65" s="1" customFormat="1" ht="38.25" customHeight="1">
      <c r="B162" s="173"/>
      <c r="C162" s="174" t="s">
        <v>268</v>
      </c>
      <c r="D162" s="174" t="s">
        <v>142</v>
      </c>
      <c r="E162" s="175" t="s">
        <v>181</v>
      </c>
      <c r="F162" s="176" t="s">
        <v>182</v>
      </c>
      <c r="G162" s="177" t="s">
        <v>178</v>
      </c>
      <c r="H162" s="178">
        <v>20.064</v>
      </c>
      <c r="I162" s="179"/>
      <c r="J162" s="180">
        <f>ROUND(I162*H162,2)</f>
        <v>0</v>
      </c>
      <c r="K162" s="176" t="s">
        <v>146</v>
      </c>
      <c r="L162" s="41"/>
      <c r="M162" s="181" t="s">
        <v>5</v>
      </c>
      <c r="N162" s="182" t="s">
        <v>45</v>
      </c>
      <c r="O162" s="42"/>
      <c r="P162" s="183">
        <f>O162*H162</f>
        <v>0</v>
      </c>
      <c r="Q162" s="183">
        <v>0</v>
      </c>
      <c r="R162" s="183">
        <f>Q162*H162</f>
        <v>0</v>
      </c>
      <c r="S162" s="183">
        <v>0</v>
      </c>
      <c r="T162" s="184">
        <f>S162*H162</f>
        <v>0</v>
      </c>
      <c r="AR162" s="24" t="s">
        <v>147</v>
      </c>
      <c r="AT162" s="24" t="s">
        <v>142</v>
      </c>
      <c r="AU162" s="24" t="s">
        <v>84</v>
      </c>
      <c r="AY162" s="24" t="s">
        <v>139</v>
      </c>
      <c r="BE162" s="185">
        <f>IF(N162="základní",J162,0)</f>
        <v>0</v>
      </c>
      <c r="BF162" s="185">
        <f>IF(N162="snížená",J162,0)</f>
        <v>0</v>
      </c>
      <c r="BG162" s="185">
        <f>IF(N162="zákl. přenesená",J162,0)</f>
        <v>0</v>
      </c>
      <c r="BH162" s="185">
        <f>IF(N162="sníž. přenesená",J162,0)</f>
        <v>0</v>
      </c>
      <c r="BI162" s="185">
        <f>IF(N162="nulová",J162,0)</f>
        <v>0</v>
      </c>
      <c r="BJ162" s="24" t="s">
        <v>82</v>
      </c>
      <c r="BK162" s="185">
        <f>ROUND(I162*H162,2)</f>
        <v>0</v>
      </c>
      <c r="BL162" s="24" t="s">
        <v>147</v>
      </c>
      <c r="BM162" s="24" t="s">
        <v>419</v>
      </c>
    </row>
    <row r="163" spans="2:65" s="1" customFormat="1" ht="121.5">
      <c r="B163" s="41"/>
      <c r="D163" s="187" t="s">
        <v>159</v>
      </c>
      <c r="F163" s="203" t="s">
        <v>180</v>
      </c>
      <c r="I163" s="204"/>
      <c r="L163" s="41"/>
      <c r="M163" s="205"/>
      <c r="N163" s="42"/>
      <c r="O163" s="42"/>
      <c r="P163" s="42"/>
      <c r="Q163" s="42"/>
      <c r="R163" s="42"/>
      <c r="S163" s="42"/>
      <c r="T163" s="70"/>
      <c r="AT163" s="24" t="s">
        <v>159</v>
      </c>
      <c r="AU163" s="24" t="s">
        <v>84</v>
      </c>
    </row>
    <row r="164" spans="2:65" s="11" customFormat="1">
      <c r="B164" s="186"/>
      <c r="D164" s="187" t="s">
        <v>149</v>
      </c>
      <c r="E164" s="188" t="s">
        <v>5</v>
      </c>
      <c r="F164" s="189" t="s">
        <v>420</v>
      </c>
      <c r="H164" s="190">
        <v>20.064</v>
      </c>
      <c r="I164" s="191"/>
      <c r="L164" s="186"/>
      <c r="M164" s="192"/>
      <c r="N164" s="193"/>
      <c r="O164" s="193"/>
      <c r="P164" s="193"/>
      <c r="Q164" s="193"/>
      <c r="R164" s="193"/>
      <c r="S164" s="193"/>
      <c r="T164" s="194"/>
      <c r="AT164" s="188" t="s">
        <v>149</v>
      </c>
      <c r="AU164" s="188" t="s">
        <v>84</v>
      </c>
      <c r="AV164" s="11" t="s">
        <v>84</v>
      </c>
      <c r="AW164" s="11" t="s">
        <v>37</v>
      </c>
      <c r="AX164" s="11" t="s">
        <v>82</v>
      </c>
      <c r="AY164" s="188" t="s">
        <v>139</v>
      </c>
    </row>
    <row r="165" spans="2:65" s="1" customFormat="1" ht="25.5" customHeight="1">
      <c r="B165" s="173"/>
      <c r="C165" s="174" t="s">
        <v>10</v>
      </c>
      <c r="D165" s="174" t="s">
        <v>142</v>
      </c>
      <c r="E165" s="175" t="s">
        <v>186</v>
      </c>
      <c r="F165" s="176" t="s">
        <v>187</v>
      </c>
      <c r="G165" s="177" t="s">
        <v>178</v>
      </c>
      <c r="H165" s="178">
        <v>9.1</v>
      </c>
      <c r="I165" s="179"/>
      <c r="J165" s="180">
        <f>ROUND(I165*H165,2)</f>
        <v>0</v>
      </c>
      <c r="K165" s="176" t="s">
        <v>146</v>
      </c>
      <c r="L165" s="41"/>
      <c r="M165" s="181" t="s">
        <v>5</v>
      </c>
      <c r="N165" s="182" t="s">
        <v>45</v>
      </c>
      <c r="O165" s="42"/>
      <c r="P165" s="183">
        <f>O165*H165</f>
        <v>0</v>
      </c>
      <c r="Q165" s="183">
        <v>0</v>
      </c>
      <c r="R165" s="183">
        <f>Q165*H165</f>
        <v>0</v>
      </c>
      <c r="S165" s="183">
        <v>0</v>
      </c>
      <c r="T165" s="184">
        <f>S165*H165</f>
        <v>0</v>
      </c>
      <c r="AR165" s="24" t="s">
        <v>147</v>
      </c>
      <c r="AT165" s="24" t="s">
        <v>142</v>
      </c>
      <c r="AU165" s="24" t="s">
        <v>84</v>
      </c>
      <c r="AY165" s="24" t="s">
        <v>139</v>
      </c>
      <c r="BE165" s="185">
        <f>IF(N165="základní",J165,0)</f>
        <v>0</v>
      </c>
      <c r="BF165" s="185">
        <f>IF(N165="snížená",J165,0)</f>
        <v>0</v>
      </c>
      <c r="BG165" s="185">
        <f>IF(N165="zákl. přenesená",J165,0)</f>
        <v>0</v>
      </c>
      <c r="BH165" s="185">
        <f>IF(N165="sníž. přenesená",J165,0)</f>
        <v>0</v>
      </c>
      <c r="BI165" s="185">
        <f>IF(N165="nulová",J165,0)</f>
        <v>0</v>
      </c>
      <c r="BJ165" s="24" t="s">
        <v>82</v>
      </c>
      <c r="BK165" s="185">
        <f>ROUND(I165*H165,2)</f>
        <v>0</v>
      </c>
      <c r="BL165" s="24" t="s">
        <v>147</v>
      </c>
      <c r="BM165" s="24" t="s">
        <v>421</v>
      </c>
    </row>
    <row r="166" spans="2:65" s="1" customFormat="1" ht="81">
      <c r="B166" s="41"/>
      <c r="D166" s="187" t="s">
        <v>159</v>
      </c>
      <c r="F166" s="203" t="s">
        <v>189</v>
      </c>
      <c r="I166" s="204"/>
      <c r="L166" s="41"/>
      <c r="M166" s="205"/>
      <c r="N166" s="42"/>
      <c r="O166" s="42"/>
      <c r="P166" s="42"/>
      <c r="Q166" s="42"/>
      <c r="R166" s="42"/>
      <c r="S166" s="42"/>
      <c r="T166" s="70"/>
      <c r="AT166" s="24" t="s">
        <v>159</v>
      </c>
      <c r="AU166" s="24" t="s">
        <v>84</v>
      </c>
    </row>
    <row r="167" spans="2:65" s="1" customFormat="1" ht="25.5" customHeight="1">
      <c r="B167" s="173"/>
      <c r="C167" s="174" t="s">
        <v>276</v>
      </c>
      <c r="D167" s="174" t="s">
        <v>142</v>
      </c>
      <c r="E167" s="175" t="s">
        <v>191</v>
      </c>
      <c r="F167" s="176" t="s">
        <v>192</v>
      </c>
      <c r="G167" s="177" t="s">
        <v>178</v>
      </c>
      <c r="H167" s="178">
        <v>20.064</v>
      </c>
      <c r="I167" s="179"/>
      <c r="J167" s="180">
        <f>ROUND(I167*H167,2)</f>
        <v>0</v>
      </c>
      <c r="K167" s="176" t="s">
        <v>146</v>
      </c>
      <c r="L167" s="41"/>
      <c r="M167" s="181" t="s">
        <v>5</v>
      </c>
      <c r="N167" s="182" t="s">
        <v>45</v>
      </c>
      <c r="O167" s="42"/>
      <c r="P167" s="183">
        <f>O167*H167</f>
        <v>0</v>
      </c>
      <c r="Q167" s="183">
        <v>0</v>
      </c>
      <c r="R167" s="183">
        <f>Q167*H167</f>
        <v>0</v>
      </c>
      <c r="S167" s="183">
        <v>0</v>
      </c>
      <c r="T167" s="184">
        <f>S167*H167</f>
        <v>0</v>
      </c>
      <c r="AR167" s="24" t="s">
        <v>147</v>
      </c>
      <c r="AT167" s="24" t="s">
        <v>142</v>
      </c>
      <c r="AU167" s="24" t="s">
        <v>84</v>
      </c>
      <c r="AY167" s="24" t="s">
        <v>139</v>
      </c>
      <c r="BE167" s="185">
        <f>IF(N167="základní",J167,0)</f>
        <v>0</v>
      </c>
      <c r="BF167" s="185">
        <f>IF(N167="snížená",J167,0)</f>
        <v>0</v>
      </c>
      <c r="BG167" s="185">
        <f>IF(N167="zákl. přenesená",J167,0)</f>
        <v>0</v>
      </c>
      <c r="BH167" s="185">
        <f>IF(N167="sníž. přenesená",J167,0)</f>
        <v>0</v>
      </c>
      <c r="BI167" s="185">
        <f>IF(N167="nulová",J167,0)</f>
        <v>0</v>
      </c>
      <c r="BJ167" s="24" t="s">
        <v>82</v>
      </c>
      <c r="BK167" s="185">
        <f>ROUND(I167*H167,2)</f>
        <v>0</v>
      </c>
      <c r="BL167" s="24" t="s">
        <v>147</v>
      </c>
      <c r="BM167" s="24" t="s">
        <v>422</v>
      </c>
    </row>
    <row r="168" spans="2:65" s="1" customFormat="1" ht="81">
      <c r="B168" s="41"/>
      <c r="D168" s="187" t="s">
        <v>159</v>
      </c>
      <c r="F168" s="203" t="s">
        <v>194</v>
      </c>
      <c r="I168" s="204"/>
      <c r="L168" s="41"/>
      <c r="M168" s="205"/>
      <c r="N168" s="42"/>
      <c r="O168" s="42"/>
      <c r="P168" s="42"/>
      <c r="Q168" s="42"/>
      <c r="R168" s="42"/>
      <c r="S168" s="42"/>
      <c r="T168" s="70"/>
      <c r="AT168" s="24" t="s">
        <v>159</v>
      </c>
      <c r="AU168" s="24" t="s">
        <v>84</v>
      </c>
    </row>
    <row r="169" spans="2:65" s="11" customFormat="1">
      <c r="B169" s="186"/>
      <c r="D169" s="187" t="s">
        <v>149</v>
      </c>
      <c r="E169" s="188" t="s">
        <v>5</v>
      </c>
      <c r="F169" s="189" t="s">
        <v>423</v>
      </c>
      <c r="H169" s="190">
        <v>20.064</v>
      </c>
      <c r="I169" s="191"/>
      <c r="L169" s="186"/>
      <c r="M169" s="192"/>
      <c r="N169" s="193"/>
      <c r="O169" s="193"/>
      <c r="P169" s="193"/>
      <c r="Q169" s="193"/>
      <c r="R169" s="193"/>
      <c r="S169" s="193"/>
      <c r="T169" s="194"/>
      <c r="AT169" s="188" t="s">
        <v>149</v>
      </c>
      <c r="AU169" s="188" t="s">
        <v>84</v>
      </c>
      <c r="AV169" s="11" t="s">
        <v>84</v>
      </c>
      <c r="AW169" s="11" t="s">
        <v>37</v>
      </c>
      <c r="AX169" s="11" t="s">
        <v>82</v>
      </c>
      <c r="AY169" s="188" t="s">
        <v>139</v>
      </c>
    </row>
    <row r="170" spans="2:65" s="1" customFormat="1" ht="25.5" customHeight="1">
      <c r="B170" s="173"/>
      <c r="C170" s="174" t="s">
        <v>281</v>
      </c>
      <c r="D170" s="174" t="s">
        <v>142</v>
      </c>
      <c r="E170" s="175" t="s">
        <v>207</v>
      </c>
      <c r="F170" s="176" t="s">
        <v>208</v>
      </c>
      <c r="G170" s="177" t="s">
        <v>178</v>
      </c>
      <c r="H170" s="178">
        <v>5.0199999999999996</v>
      </c>
      <c r="I170" s="179"/>
      <c r="J170" s="180">
        <f>ROUND(I170*H170,2)</f>
        <v>0</v>
      </c>
      <c r="K170" s="176" t="s">
        <v>146</v>
      </c>
      <c r="L170" s="41"/>
      <c r="M170" s="181" t="s">
        <v>5</v>
      </c>
      <c r="N170" s="182" t="s">
        <v>45</v>
      </c>
      <c r="O170" s="42"/>
      <c r="P170" s="183">
        <f>O170*H170</f>
        <v>0</v>
      </c>
      <c r="Q170" s="183">
        <v>0</v>
      </c>
      <c r="R170" s="183">
        <f>Q170*H170</f>
        <v>0</v>
      </c>
      <c r="S170" s="183">
        <v>0</v>
      </c>
      <c r="T170" s="184">
        <f>S170*H170</f>
        <v>0</v>
      </c>
      <c r="AR170" s="24" t="s">
        <v>147</v>
      </c>
      <c r="AT170" s="24" t="s">
        <v>142</v>
      </c>
      <c r="AU170" s="24" t="s">
        <v>84</v>
      </c>
      <c r="AY170" s="24" t="s">
        <v>139</v>
      </c>
      <c r="BE170" s="185">
        <f>IF(N170="základní",J170,0)</f>
        <v>0</v>
      </c>
      <c r="BF170" s="185">
        <f>IF(N170="snížená",J170,0)</f>
        <v>0</v>
      </c>
      <c r="BG170" s="185">
        <f>IF(N170="zákl. přenesená",J170,0)</f>
        <v>0</v>
      </c>
      <c r="BH170" s="185">
        <f>IF(N170="sníž. přenesená",J170,0)</f>
        <v>0</v>
      </c>
      <c r="BI170" s="185">
        <f>IF(N170="nulová",J170,0)</f>
        <v>0</v>
      </c>
      <c r="BJ170" s="24" t="s">
        <v>82</v>
      </c>
      <c r="BK170" s="185">
        <f>ROUND(I170*H170,2)</f>
        <v>0</v>
      </c>
      <c r="BL170" s="24" t="s">
        <v>147</v>
      </c>
      <c r="BM170" s="24" t="s">
        <v>424</v>
      </c>
    </row>
    <row r="171" spans="2:65" s="1" customFormat="1" ht="81">
      <c r="B171" s="41"/>
      <c r="D171" s="187" t="s">
        <v>159</v>
      </c>
      <c r="F171" s="203" t="s">
        <v>199</v>
      </c>
      <c r="I171" s="204"/>
      <c r="L171" s="41"/>
      <c r="M171" s="205"/>
      <c r="N171" s="42"/>
      <c r="O171" s="42"/>
      <c r="P171" s="42"/>
      <c r="Q171" s="42"/>
      <c r="R171" s="42"/>
      <c r="S171" s="42"/>
      <c r="T171" s="70"/>
      <c r="AT171" s="24" t="s">
        <v>159</v>
      </c>
      <c r="AU171" s="24" t="s">
        <v>84</v>
      </c>
    </row>
    <row r="172" spans="2:65" s="11" customFormat="1">
      <c r="B172" s="186"/>
      <c r="D172" s="187" t="s">
        <v>149</v>
      </c>
      <c r="E172" s="188" t="s">
        <v>5</v>
      </c>
      <c r="F172" s="189" t="s">
        <v>425</v>
      </c>
      <c r="H172" s="190">
        <v>5.0199999999999996</v>
      </c>
      <c r="I172" s="191"/>
      <c r="L172" s="186"/>
      <c r="M172" s="192"/>
      <c r="N172" s="193"/>
      <c r="O172" s="193"/>
      <c r="P172" s="193"/>
      <c r="Q172" s="193"/>
      <c r="R172" s="193"/>
      <c r="S172" s="193"/>
      <c r="T172" s="194"/>
      <c r="AT172" s="188" t="s">
        <v>149</v>
      </c>
      <c r="AU172" s="188" t="s">
        <v>84</v>
      </c>
      <c r="AV172" s="11" t="s">
        <v>84</v>
      </c>
      <c r="AW172" s="11" t="s">
        <v>37</v>
      </c>
      <c r="AX172" s="11" t="s">
        <v>82</v>
      </c>
      <c r="AY172" s="188" t="s">
        <v>139</v>
      </c>
    </row>
    <row r="173" spans="2:65" s="1" customFormat="1" ht="38.25" customHeight="1">
      <c r="B173" s="173"/>
      <c r="C173" s="174" t="s">
        <v>290</v>
      </c>
      <c r="D173" s="174" t="s">
        <v>142</v>
      </c>
      <c r="E173" s="175" t="s">
        <v>212</v>
      </c>
      <c r="F173" s="176" t="s">
        <v>213</v>
      </c>
      <c r="G173" s="177" t="s">
        <v>178</v>
      </c>
      <c r="H173" s="178">
        <v>0.439</v>
      </c>
      <c r="I173" s="179"/>
      <c r="J173" s="180">
        <f>ROUND(I173*H173,2)</f>
        <v>0</v>
      </c>
      <c r="K173" s="176" t="s">
        <v>146</v>
      </c>
      <c r="L173" s="41"/>
      <c r="M173" s="181" t="s">
        <v>5</v>
      </c>
      <c r="N173" s="182" t="s">
        <v>45</v>
      </c>
      <c r="O173" s="42"/>
      <c r="P173" s="183">
        <f>O173*H173</f>
        <v>0</v>
      </c>
      <c r="Q173" s="183">
        <v>0</v>
      </c>
      <c r="R173" s="183">
        <f>Q173*H173</f>
        <v>0</v>
      </c>
      <c r="S173" s="183">
        <v>0</v>
      </c>
      <c r="T173" s="184">
        <f>S173*H173</f>
        <v>0</v>
      </c>
      <c r="AR173" s="24" t="s">
        <v>147</v>
      </c>
      <c r="AT173" s="24" t="s">
        <v>142</v>
      </c>
      <c r="AU173" s="24" t="s">
        <v>84</v>
      </c>
      <c r="AY173" s="24" t="s">
        <v>139</v>
      </c>
      <c r="BE173" s="185">
        <f>IF(N173="základní",J173,0)</f>
        <v>0</v>
      </c>
      <c r="BF173" s="185">
        <f>IF(N173="snížená",J173,0)</f>
        <v>0</v>
      </c>
      <c r="BG173" s="185">
        <f>IF(N173="zákl. přenesená",J173,0)</f>
        <v>0</v>
      </c>
      <c r="BH173" s="185">
        <f>IF(N173="sníž. přenesená",J173,0)</f>
        <v>0</v>
      </c>
      <c r="BI173" s="185">
        <f>IF(N173="nulová",J173,0)</f>
        <v>0</v>
      </c>
      <c r="BJ173" s="24" t="s">
        <v>82</v>
      </c>
      <c r="BK173" s="185">
        <f>ROUND(I173*H173,2)</f>
        <v>0</v>
      </c>
      <c r="BL173" s="24" t="s">
        <v>147</v>
      </c>
      <c r="BM173" s="24" t="s">
        <v>426</v>
      </c>
    </row>
    <row r="174" spans="2:65" s="1" customFormat="1" ht="81">
      <c r="B174" s="41"/>
      <c r="D174" s="187" t="s">
        <v>159</v>
      </c>
      <c r="F174" s="203" t="s">
        <v>199</v>
      </c>
      <c r="I174" s="204"/>
      <c r="L174" s="41"/>
      <c r="M174" s="205"/>
      <c r="N174" s="42"/>
      <c r="O174" s="42"/>
      <c r="P174" s="42"/>
      <c r="Q174" s="42"/>
      <c r="R174" s="42"/>
      <c r="S174" s="42"/>
      <c r="T174" s="70"/>
      <c r="AT174" s="24" t="s">
        <v>159</v>
      </c>
      <c r="AU174" s="24" t="s">
        <v>84</v>
      </c>
    </row>
    <row r="175" spans="2:65" s="11" customFormat="1">
      <c r="B175" s="186"/>
      <c r="D175" s="187" t="s">
        <v>149</v>
      </c>
      <c r="E175" s="188" t="s">
        <v>5</v>
      </c>
      <c r="F175" s="189" t="s">
        <v>427</v>
      </c>
      <c r="H175" s="190">
        <v>0.439</v>
      </c>
      <c r="I175" s="191"/>
      <c r="L175" s="186"/>
      <c r="M175" s="192"/>
      <c r="N175" s="193"/>
      <c r="O175" s="193"/>
      <c r="P175" s="193"/>
      <c r="Q175" s="193"/>
      <c r="R175" s="193"/>
      <c r="S175" s="193"/>
      <c r="T175" s="194"/>
      <c r="AT175" s="188" t="s">
        <v>149</v>
      </c>
      <c r="AU175" s="188" t="s">
        <v>84</v>
      </c>
      <c r="AV175" s="11" t="s">
        <v>84</v>
      </c>
      <c r="AW175" s="11" t="s">
        <v>37</v>
      </c>
      <c r="AX175" s="11" t="s">
        <v>82</v>
      </c>
      <c r="AY175" s="188" t="s">
        <v>139</v>
      </c>
    </row>
    <row r="176" spans="2:65" s="10" customFormat="1" ht="29.85" customHeight="1">
      <c r="B176" s="160"/>
      <c r="D176" s="161" t="s">
        <v>73</v>
      </c>
      <c r="E176" s="171" t="s">
        <v>216</v>
      </c>
      <c r="F176" s="171" t="s">
        <v>217</v>
      </c>
      <c r="I176" s="163"/>
      <c r="J176" s="172">
        <f>BK176</f>
        <v>0</v>
      </c>
      <c r="L176" s="160"/>
      <c r="M176" s="165"/>
      <c r="N176" s="166"/>
      <c r="O176" s="166"/>
      <c r="P176" s="167">
        <f>SUM(P177:P178)</f>
        <v>0</v>
      </c>
      <c r="Q176" s="166"/>
      <c r="R176" s="167">
        <f>SUM(R177:R178)</f>
        <v>0</v>
      </c>
      <c r="S176" s="166"/>
      <c r="T176" s="168">
        <f>SUM(T177:T178)</f>
        <v>0</v>
      </c>
      <c r="AR176" s="161" t="s">
        <v>82</v>
      </c>
      <c r="AT176" s="169" t="s">
        <v>73</v>
      </c>
      <c r="AU176" s="169" t="s">
        <v>82</v>
      </c>
      <c r="AY176" s="161" t="s">
        <v>139</v>
      </c>
      <c r="BK176" s="170">
        <f>SUM(BK177:BK178)</f>
        <v>0</v>
      </c>
    </row>
    <row r="177" spans="2:65" s="1" customFormat="1" ht="38.25" customHeight="1">
      <c r="B177" s="173"/>
      <c r="C177" s="174" t="s">
        <v>295</v>
      </c>
      <c r="D177" s="174" t="s">
        <v>142</v>
      </c>
      <c r="E177" s="175" t="s">
        <v>219</v>
      </c>
      <c r="F177" s="176" t="s">
        <v>220</v>
      </c>
      <c r="G177" s="177" t="s">
        <v>178</v>
      </c>
      <c r="H177" s="178">
        <v>1.2949999999999999</v>
      </c>
      <c r="I177" s="179"/>
      <c r="J177" s="180">
        <f>ROUND(I177*H177,2)</f>
        <v>0</v>
      </c>
      <c r="K177" s="176" t="s">
        <v>146</v>
      </c>
      <c r="L177" s="41"/>
      <c r="M177" s="181" t="s">
        <v>5</v>
      </c>
      <c r="N177" s="182" t="s">
        <v>45</v>
      </c>
      <c r="O177" s="42"/>
      <c r="P177" s="183">
        <f>O177*H177</f>
        <v>0</v>
      </c>
      <c r="Q177" s="183">
        <v>0</v>
      </c>
      <c r="R177" s="183">
        <f>Q177*H177</f>
        <v>0</v>
      </c>
      <c r="S177" s="183">
        <v>0</v>
      </c>
      <c r="T177" s="184">
        <f>S177*H177</f>
        <v>0</v>
      </c>
      <c r="AR177" s="24" t="s">
        <v>147</v>
      </c>
      <c r="AT177" s="24" t="s">
        <v>142</v>
      </c>
      <c r="AU177" s="24" t="s">
        <v>84</v>
      </c>
      <c r="AY177" s="24" t="s">
        <v>139</v>
      </c>
      <c r="BE177" s="185">
        <f>IF(N177="základní",J177,0)</f>
        <v>0</v>
      </c>
      <c r="BF177" s="185">
        <f>IF(N177="snížená",J177,0)</f>
        <v>0</v>
      </c>
      <c r="BG177" s="185">
        <f>IF(N177="zákl. přenesená",J177,0)</f>
        <v>0</v>
      </c>
      <c r="BH177" s="185">
        <f>IF(N177="sníž. přenesená",J177,0)</f>
        <v>0</v>
      </c>
      <c r="BI177" s="185">
        <f>IF(N177="nulová",J177,0)</f>
        <v>0</v>
      </c>
      <c r="BJ177" s="24" t="s">
        <v>82</v>
      </c>
      <c r="BK177" s="185">
        <f>ROUND(I177*H177,2)</f>
        <v>0</v>
      </c>
      <c r="BL177" s="24" t="s">
        <v>147</v>
      </c>
      <c r="BM177" s="24" t="s">
        <v>428</v>
      </c>
    </row>
    <row r="178" spans="2:65" s="1" customFormat="1" ht="81">
      <c r="B178" s="41"/>
      <c r="D178" s="187" t="s">
        <v>159</v>
      </c>
      <c r="F178" s="203" t="s">
        <v>222</v>
      </c>
      <c r="I178" s="204"/>
      <c r="L178" s="41"/>
      <c r="M178" s="205"/>
      <c r="N178" s="42"/>
      <c r="O178" s="42"/>
      <c r="P178" s="42"/>
      <c r="Q178" s="42"/>
      <c r="R178" s="42"/>
      <c r="S178" s="42"/>
      <c r="T178" s="70"/>
      <c r="AT178" s="24" t="s">
        <v>159</v>
      </c>
      <c r="AU178" s="24" t="s">
        <v>84</v>
      </c>
    </row>
    <row r="179" spans="2:65" s="10" customFormat="1" ht="37.35" customHeight="1">
      <c r="B179" s="160"/>
      <c r="D179" s="161" t="s">
        <v>73</v>
      </c>
      <c r="E179" s="162" t="s">
        <v>223</v>
      </c>
      <c r="F179" s="162" t="s">
        <v>224</v>
      </c>
      <c r="I179" s="163"/>
      <c r="J179" s="164">
        <f>BK179</f>
        <v>0</v>
      </c>
      <c r="L179" s="160"/>
      <c r="M179" s="165"/>
      <c r="N179" s="166"/>
      <c r="O179" s="166"/>
      <c r="P179" s="167">
        <f>P180+P188+P204+P213</f>
        <v>0</v>
      </c>
      <c r="Q179" s="166"/>
      <c r="R179" s="167">
        <f>R180+R188+R204+R213</f>
        <v>0.48544276999999997</v>
      </c>
      <c r="S179" s="166"/>
      <c r="T179" s="168">
        <f>T180+T188+T204+T213</f>
        <v>0.94057499999999994</v>
      </c>
      <c r="AR179" s="161" t="s">
        <v>84</v>
      </c>
      <c r="AT179" s="169" t="s">
        <v>73</v>
      </c>
      <c r="AU179" s="169" t="s">
        <v>74</v>
      </c>
      <c r="AY179" s="161" t="s">
        <v>139</v>
      </c>
      <c r="BK179" s="170">
        <f>BK180+BK188+BK204+BK213</f>
        <v>0</v>
      </c>
    </row>
    <row r="180" spans="2:65" s="10" customFormat="1" ht="19.899999999999999" customHeight="1">
      <c r="B180" s="160"/>
      <c r="D180" s="161" t="s">
        <v>73</v>
      </c>
      <c r="E180" s="171" t="s">
        <v>225</v>
      </c>
      <c r="F180" s="171" t="s">
        <v>226</v>
      </c>
      <c r="I180" s="163"/>
      <c r="J180" s="172">
        <f>BK180</f>
        <v>0</v>
      </c>
      <c r="L180" s="160"/>
      <c r="M180" s="165"/>
      <c r="N180" s="166"/>
      <c r="O180" s="166"/>
      <c r="P180" s="167">
        <f>SUM(P181:P187)</f>
        <v>0</v>
      </c>
      <c r="Q180" s="166"/>
      <c r="R180" s="167">
        <f>SUM(R181:R187)</f>
        <v>0</v>
      </c>
      <c r="S180" s="166"/>
      <c r="T180" s="168">
        <f>SUM(T181:T187)</f>
        <v>0.50163999999999997</v>
      </c>
      <c r="AR180" s="161" t="s">
        <v>84</v>
      </c>
      <c r="AT180" s="169" t="s">
        <v>73</v>
      </c>
      <c r="AU180" s="169" t="s">
        <v>82</v>
      </c>
      <c r="AY180" s="161" t="s">
        <v>139</v>
      </c>
      <c r="BK180" s="170">
        <f>SUM(BK181:BK187)</f>
        <v>0</v>
      </c>
    </row>
    <row r="181" spans="2:65" s="1" customFormat="1" ht="16.5" customHeight="1">
      <c r="B181" s="173"/>
      <c r="C181" s="174" t="s">
        <v>300</v>
      </c>
      <c r="D181" s="174" t="s">
        <v>142</v>
      </c>
      <c r="E181" s="175" t="s">
        <v>228</v>
      </c>
      <c r="F181" s="176" t="s">
        <v>429</v>
      </c>
      <c r="G181" s="177" t="s">
        <v>157</v>
      </c>
      <c r="H181" s="178">
        <v>125.41</v>
      </c>
      <c r="I181" s="179"/>
      <c r="J181" s="180">
        <f>ROUND(I181*H181,2)</f>
        <v>0</v>
      </c>
      <c r="K181" s="176" t="s">
        <v>5</v>
      </c>
      <c r="L181" s="41"/>
      <c r="M181" s="181" t="s">
        <v>5</v>
      </c>
      <c r="N181" s="182" t="s">
        <v>45</v>
      </c>
      <c r="O181" s="42"/>
      <c r="P181" s="183">
        <f>O181*H181</f>
        <v>0</v>
      </c>
      <c r="Q181" s="183">
        <v>0</v>
      </c>
      <c r="R181" s="183">
        <f>Q181*H181</f>
        <v>0</v>
      </c>
      <c r="S181" s="183">
        <v>4.0000000000000001E-3</v>
      </c>
      <c r="T181" s="184">
        <f>S181*H181</f>
        <v>0.50163999999999997</v>
      </c>
      <c r="AR181" s="24" t="s">
        <v>230</v>
      </c>
      <c r="AT181" s="24" t="s">
        <v>142</v>
      </c>
      <c r="AU181" s="24" t="s">
        <v>84</v>
      </c>
      <c r="AY181" s="24" t="s">
        <v>139</v>
      </c>
      <c r="BE181" s="185">
        <f>IF(N181="základní",J181,0)</f>
        <v>0</v>
      </c>
      <c r="BF181" s="185">
        <f>IF(N181="snížená",J181,0)</f>
        <v>0</v>
      </c>
      <c r="BG181" s="185">
        <f>IF(N181="zákl. přenesená",J181,0)</f>
        <v>0</v>
      </c>
      <c r="BH181" s="185">
        <f>IF(N181="sníž. přenesená",J181,0)</f>
        <v>0</v>
      </c>
      <c r="BI181" s="185">
        <f>IF(N181="nulová",J181,0)</f>
        <v>0</v>
      </c>
      <c r="BJ181" s="24" t="s">
        <v>82</v>
      </c>
      <c r="BK181" s="185">
        <f>ROUND(I181*H181,2)</f>
        <v>0</v>
      </c>
      <c r="BL181" s="24" t="s">
        <v>230</v>
      </c>
      <c r="BM181" s="24" t="s">
        <v>430</v>
      </c>
    </row>
    <row r="182" spans="2:65" s="1" customFormat="1" ht="40.5">
      <c r="B182" s="41"/>
      <c r="D182" s="187" t="s">
        <v>159</v>
      </c>
      <c r="F182" s="203" t="s">
        <v>232</v>
      </c>
      <c r="I182" s="204"/>
      <c r="L182" s="41"/>
      <c r="M182" s="205"/>
      <c r="N182" s="42"/>
      <c r="O182" s="42"/>
      <c r="P182" s="42"/>
      <c r="Q182" s="42"/>
      <c r="R182" s="42"/>
      <c r="S182" s="42"/>
      <c r="T182" s="70"/>
      <c r="AT182" s="24" t="s">
        <v>159</v>
      </c>
      <c r="AU182" s="24" t="s">
        <v>84</v>
      </c>
    </row>
    <row r="183" spans="2:65" s="11" customFormat="1">
      <c r="B183" s="186"/>
      <c r="D183" s="187" t="s">
        <v>149</v>
      </c>
      <c r="E183" s="188" t="s">
        <v>5</v>
      </c>
      <c r="F183" s="189" t="s">
        <v>376</v>
      </c>
      <c r="H183" s="190">
        <v>6.02</v>
      </c>
      <c r="I183" s="191"/>
      <c r="L183" s="186"/>
      <c r="M183" s="192"/>
      <c r="N183" s="193"/>
      <c r="O183" s="193"/>
      <c r="P183" s="193"/>
      <c r="Q183" s="193"/>
      <c r="R183" s="193"/>
      <c r="S183" s="193"/>
      <c r="T183" s="194"/>
      <c r="AT183" s="188" t="s">
        <v>149</v>
      </c>
      <c r="AU183" s="188" t="s">
        <v>84</v>
      </c>
      <c r="AV183" s="11" t="s">
        <v>84</v>
      </c>
      <c r="AW183" s="11" t="s">
        <v>37</v>
      </c>
      <c r="AX183" s="11" t="s">
        <v>74</v>
      </c>
      <c r="AY183" s="188" t="s">
        <v>139</v>
      </c>
    </row>
    <row r="184" spans="2:65" s="11" customFormat="1">
      <c r="B184" s="186"/>
      <c r="D184" s="187" t="s">
        <v>149</v>
      </c>
      <c r="E184" s="188" t="s">
        <v>5</v>
      </c>
      <c r="F184" s="189" t="s">
        <v>377</v>
      </c>
      <c r="H184" s="190">
        <v>28.32</v>
      </c>
      <c r="I184" s="191"/>
      <c r="L184" s="186"/>
      <c r="M184" s="192"/>
      <c r="N184" s="193"/>
      <c r="O184" s="193"/>
      <c r="P184" s="193"/>
      <c r="Q184" s="193"/>
      <c r="R184" s="193"/>
      <c r="S184" s="193"/>
      <c r="T184" s="194"/>
      <c r="AT184" s="188" t="s">
        <v>149</v>
      </c>
      <c r="AU184" s="188" t="s">
        <v>84</v>
      </c>
      <c r="AV184" s="11" t="s">
        <v>84</v>
      </c>
      <c r="AW184" s="11" t="s">
        <v>37</v>
      </c>
      <c r="AX184" s="11" t="s">
        <v>74</v>
      </c>
      <c r="AY184" s="188" t="s">
        <v>139</v>
      </c>
    </row>
    <row r="185" spans="2:65" s="11" customFormat="1">
      <c r="B185" s="186"/>
      <c r="D185" s="187" t="s">
        <v>149</v>
      </c>
      <c r="E185" s="188" t="s">
        <v>5</v>
      </c>
      <c r="F185" s="189" t="s">
        <v>378</v>
      </c>
      <c r="H185" s="190">
        <v>28.364999999999998</v>
      </c>
      <c r="I185" s="191"/>
      <c r="L185" s="186"/>
      <c r="M185" s="192"/>
      <c r="N185" s="193"/>
      <c r="O185" s="193"/>
      <c r="P185" s="193"/>
      <c r="Q185" s="193"/>
      <c r="R185" s="193"/>
      <c r="S185" s="193"/>
      <c r="T185" s="194"/>
      <c r="AT185" s="188" t="s">
        <v>149</v>
      </c>
      <c r="AU185" s="188" t="s">
        <v>84</v>
      </c>
      <c r="AV185" s="11" t="s">
        <v>84</v>
      </c>
      <c r="AW185" s="11" t="s">
        <v>37</v>
      </c>
      <c r="AX185" s="11" t="s">
        <v>74</v>
      </c>
      <c r="AY185" s="188" t="s">
        <v>139</v>
      </c>
    </row>
    <row r="186" spans="2:65" s="13" customFormat="1">
      <c r="B186" s="206"/>
      <c r="D186" s="187" t="s">
        <v>149</v>
      </c>
      <c r="E186" s="207" t="s">
        <v>5</v>
      </c>
      <c r="F186" s="208" t="s">
        <v>163</v>
      </c>
      <c r="H186" s="209">
        <v>62.704999999999998</v>
      </c>
      <c r="I186" s="210"/>
      <c r="L186" s="206"/>
      <c r="M186" s="211"/>
      <c r="N186" s="212"/>
      <c r="O186" s="212"/>
      <c r="P186" s="212"/>
      <c r="Q186" s="212"/>
      <c r="R186" s="212"/>
      <c r="S186" s="212"/>
      <c r="T186" s="213"/>
      <c r="AT186" s="207" t="s">
        <v>149</v>
      </c>
      <c r="AU186" s="207" t="s">
        <v>84</v>
      </c>
      <c r="AV186" s="13" t="s">
        <v>164</v>
      </c>
      <c r="AW186" s="13" t="s">
        <v>37</v>
      </c>
      <c r="AX186" s="13" t="s">
        <v>74</v>
      </c>
      <c r="AY186" s="207" t="s">
        <v>139</v>
      </c>
    </row>
    <row r="187" spans="2:65" s="11" customFormat="1">
      <c r="B187" s="186"/>
      <c r="D187" s="187" t="s">
        <v>149</v>
      </c>
      <c r="E187" s="188" t="s">
        <v>5</v>
      </c>
      <c r="F187" s="189" t="s">
        <v>431</v>
      </c>
      <c r="H187" s="190">
        <v>125.41</v>
      </c>
      <c r="I187" s="191"/>
      <c r="L187" s="186"/>
      <c r="M187" s="192"/>
      <c r="N187" s="193"/>
      <c r="O187" s="193"/>
      <c r="P187" s="193"/>
      <c r="Q187" s="193"/>
      <c r="R187" s="193"/>
      <c r="S187" s="193"/>
      <c r="T187" s="194"/>
      <c r="AT187" s="188" t="s">
        <v>149</v>
      </c>
      <c r="AU187" s="188" t="s">
        <v>84</v>
      </c>
      <c r="AV187" s="11" t="s">
        <v>84</v>
      </c>
      <c r="AW187" s="11" t="s">
        <v>37</v>
      </c>
      <c r="AX187" s="11" t="s">
        <v>82</v>
      </c>
      <c r="AY187" s="188" t="s">
        <v>139</v>
      </c>
    </row>
    <row r="188" spans="2:65" s="10" customFormat="1" ht="29.85" customHeight="1">
      <c r="B188" s="160"/>
      <c r="D188" s="161" t="s">
        <v>73</v>
      </c>
      <c r="E188" s="171" t="s">
        <v>258</v>
      </c>
      <c r="F188" s="171" t="s">
        <v>259</v>
      </c>
      <c r="I188" s="163"/>
      <c r="J188" s="172">
        <f>BK188</f>
        <v>0</v>
      </c>
      <c r="L188" s="160"/>
      <c r="M188" s="165"/>
      <c r="N188" s="166"/>
      <c r="O188" s="166"/>
      <c r="P188" s="167">
        <f>SUM(P189:P203)</f>
        <v>0</v>
      </c>
      <c r="Q188" s="166"/>
      <c r="R188" s="167">
        <f>SUM(R189:R203)</f>
        <v>0.47453574999999998</v>
      </c>
      <c r="S188" s="166"/>
      <c r="T188" s="168">
        <f>SUM(T189:T203)</f>
        <v>0</v>
      </c>
      <c r="AR188" s="161" t="s">
        <v>84</v>
      </c>
      <c r="AT188" s="169" t="s">
        <v>73</v>
      </c>
      <c r="AU188" s="169" t="s">
        <v>82</v>
      </c>
      <c r="AY188" s="161" t="s">
        <v>139</v>
      </c>
      <c r="BK188" s="170">
        <f>SUM(BK189:BK203)</f>
        <v>0</v>
      </c>
    </row>
    <row r="189" spans="2:65" s="1" customFormat="1" ht="25.5" customHeight="1">
      <c r="B189" s="173"/>
      <c r="C189" s="174" t="s">
        <v>308</v>
      </c>
      <c r="D189" s="174" t="s">
        <v>142</v>
      </c>
      <c r="E189" s="175" t="s">
        <v>432</v>
      </c>
      <c r="F189" s="176" t="s">
        <v>433</v>
      </c>
      <c r="G189" s="177" t="s">
        <v>145</v>
      </c>
      <c r="H189" s="178">
        <v>40.299999999999997</v>
      </c>
      <c r="I189" s="179"/>
      <c r="J189" s="180">
        <f>ROUND(I189*H189,2)</f>
        <v>0</v>
      </c>
      <c r="K189" s="176" t="s">
        <v>146</v>
      </c>
      <c r="L189" s="41"/>
      <c r="M189" s="181" t="s">
        <v>5</v>
      </c>
      <c r="N189" s="182" t="s">
        <v>45</v>
      </c>
      <c r="O189" s="42"/>
      <c r="P189" s="183">
        <f>O189*H189</f>
        <v>0</v>
      </c>
      <c r="Q189" s="183">
        <v>6.4999999999999997E-4</v>
      </c>
      <c r="R189" s="183">
        <f>Q189*H189</f>
        <v>2.6194999999999996E-2</v>
      </c>
      <c r="S189" s="183">
        <v>0</v>
      </c>
      <c r="T189" s="184">
        <f>S189*H189</f>
        <v>0</v>
      </c>
      <c r="AR189" s="24" t="s">
        <v>230</v>
      </c>
      <c r="AT189" s="24" t="s">
        <v>142</v>
      </c>
      <c r="AU189" s="24" t="s">
        <v>84</v>
      </c>
      <c r="AY189" s="24" t="s">
        <v>139</v>
      </c>
      <c r="BE189" s="185">
        <f>IF(N189="základní",J189,0)</f>
        <v>0</v>
      </c>
      <c r="BF189" s="185">
        <f>IF(N189="snížená",J189,0)</f>
        <v>0</v>
      </c>
      <c r="BG189" s="185">
        <f>IF(N189="zákl. přenesená",J189,0)</f>
        <v>0</v>
      </c>
      <c r="BH189" s="185">
        <f>IF(N189="sníž. přenesená",J189,0)</f>
        <v>0</v>
      </c>
      <c r="BI189" s="185">
        <f>IF(N189="nulová",J189,0)</f>
        <v>0</v>
      </c>
      <c r="BJ189" s="24" t="s">
        <v>82</v>
      </c>
      <c r="BK189" s="185">
        <f>ROUND(I189*H189,2)</f>
        <v>0</v>
      </c>
      <c r="BL189" s="24" t="s">
        <v>230</v>
      </c>
      <c r="BM189" s="24" t="s">
        <v>434</v>
      </c>
    </row>
    <row r="190" spans="2:65" s="11" customFormat="1">
      <c r="B190" s="186"/>
      <c r="D190" s="187" t="s">
        <v>149</v>
      </c>
      <c r="E190" s="188" t="s">
        <v>5</v>
      </c>
      <c r="F190" s="189" t="s">
        <v>435</v>
      </c>
      <c r="H190" s="190">
        <v>4.3</v>
      </c>
      <c r="I190" s="191"/>
      <c r="L190" s="186"/>
      <c r="M190" s="192"/>
      <c r="N190" s="193"/>
      <c r="O190" s="193"/>
      <c r="P190" s="193"/>
      <c r="Q190" s="193"/>
      <c r="R190" s="193"/>
      <c r="S190" s="193"/>
      <c r="T190" s="194"/>
      <c r="AT190" s="188" t="s">
        <v>149</v>
      </c>
      <c r="AU190" s="188" t="s">
        <v>84</v>
      </c>
      <c r="AV190" s="11" t="s">
        <v>84</v>
      </c>
      <c r="AW190" s="11" t="s">
        <v>37</v>
      </c>
      <c r="AX190" s="11" t="s">
        <v>74</v>
      </c>
      <c r="AY190" s="188" t="s">
        <v>139</v>
      </c>
    </row>
    <row r="191" spans="2:65" s="11" customFormat="1">
      <c r="B191" s="186"/>
      <c r="D191" s="187" t="s">
        <v>149</v>
      </c>
      <c r="E191" s="188" t="s">
        <v>5</v>
      </c>
      <c r="F191" s="189" t="s">
        <v>436</v>
      </c>
      <c r="H191" s="190">
        <v>17.7</v>
      </c>
      <c r="I191" s="191"/>
      <c r="L191" s="186"/>
      <c r="M191" s="192"/>
      <c r="N191" s="193"/>
      <c r="O191" s="193"/>
      <c r="P191" s="193"/>
      <c r="Q191" s="193"/>
      <c r="R191" s="193"/>
      <c r="S191" s="193"/>
      <c r="T191" s="194"/>
      <c r="AT191" s="188" t="s">
        <v>149</v>
      </c>
      <c r="AU191" s="188" t="s">
        <v>84</v>
      </c>
      <c r="AV191" s="11" t="s">
        <v>84</v>
      </c>
      <c r="AW191" s="11" t="s">
        <v>37</v>
      </c>
      <c r="AX191" s="11" t="s">
        <v>74</v>
      </c>
      <c r="AY191" s="188" t="s">
        <v>139</v>
      </c>
    </row>
    <row r="192" spans="2:65" s="11" customFormat="1">
      <c r="B192" s="186"/>
      <c r="D192" s="187" t="s">
        <v>149</v>
      </c>
      <c r="E192" s="188" t="s">
        <v>5</v>
      </c>
      <c r="F192" s="189" t="s">
        <v>437</v>
      </c>
      <c r="H192" s="190">
        <v>18.3</v>
      </c>
      <c r="I192" s="191"/>
      <c r="L192" s="186"/>
      <c r="M192" s="192"/>
      <c r="N192" s="193"/>
      <c r="O192" s="193"/>
      <c r="P192" s="193"/>
      <c r="Q192" s="193"/>
      <c r="R192" s="193"/>
      <c r="S192" s="193"/>
      <c r="T192" s="194"/>
      <c r="AT192" s="188" t="s">
        <v>149</v>
      </c>
      <c r="AU192" s="188" t="s">
        <v>84</v>
      </c>
      <c r="AV192" s="11" t="s">
        <v>84</v>
      </c>
      <c r="AW192" s="11" t="s">
        <v>37</v>
      </c>
      <c r="AX192" s="11" t="s">
        <v>74</v>
      </c>
      <c r="AY192" s="188" t="s">
        <v>139</v>
      </c>
    </row>
    <row r="193" spans="2:65" s="12" customFormat="1">
      <c r="B193" s="195"/>
      <c r="D193" s="187" t="s">
        <v>149</v>
      </c>
      <c r="E193" s="196" t="s">
        <v>5</v>
      </c>
      <c r="F193" s="197" t="s">
        <v>152</v>
      </c>
      <c r="H193" s="198">
        <v>40.299999999999997</v>
      </c>
      <c r="I193" s="199"/>
      <c r="L193" s="195"/>
      <c r="M193" s="200"/>
      <c r="N193" s="201"/>
      <c r="O193" s="201"/>
      <c r="P193" s="201"/>
      <c r="Q193" s="201"/>
      <c r="R193" s="201"/>
      <c r="S193" s="201"/>
      <c r="T193" s="202"/>
      <c r="AT193" s="196" t="s">
        <v>149</v>
      </c>
      <c r="AU193" s="196" t="s">
        <v>84</v>
      </c>
      <c r="AV193" s="12" t="s">
        <v>147</v>
      </c>
      <c r="AW193" s="12" t="s">
        <v>37</v>
      </c>
      <c r="AX193" s="12" t="s">
        <v>82</v>
      </c>
      <c r="AY193" s="196" t="s">
        <v>139</v>
      </c>
    </row>
    <row r="194" spans="2:65" s="1" customFormat="1" ht="38.25" customHeight="1">
      <c r="B194" s="173"/>
      <c r="C194" s="174" t="s">
        <v>314</v>
      </c>
      <c r="D194" s="174" t="s">
        <v>142</v>
      </c>
      <c r="E194" s="175" t="s">
        <v>265</v>
      </c>
      <c r="F194" s="176" t="s">
        <v>266</v>
      </c>
      <c r="G194" s="177" t="s">
        <v>157</v>
      </c>
      <c r="H194" s="178">
        <v>62.704999999999998</v>
      </c>
      <c r="I194" s="179"/>
      <c r="J194" s="180">
        <f>ROUND(I194*H194,2)</f>
        <v>0</v>
      </c>
      <c r="K194" s="176" t="s">
        <v>146</v>
      </c>
      <c r="L194" s="41"/>
      <c r="M194" s="181" t="s">
        <v>5</v>
      </c>
      <c r="N194" s="182" t="s">
        <v>45</v>
      </c>
      <c r="O194" s="42"/>
      <c r="P194" s="183">
        <f>O194*H194</f>
        <v>0</v>
      </c>
      <c r="Q194" s="183">
        <v>6.8100000000000001E-3</v>
      </c>
      <c r="R194" s="183">
        <f>Q194*H194</f>
        <v>0.42702105000000001</v>
      </c>
      <c r="S194" s="183">
        <v>0</v>
      </c>
      <c r="T194" s="184">
        <f>S194*H194</f>
        <v>0</v>
      </c>
      <c r="AR194" s="24" t="s">
        <v>230</v>
      </c>
      <c r="AT194" s="24" t="s">
        <v>142</v>
      </c>
      <c r="AU194" s="24" t="s">
        <v>84</v>
      </c>
      <c r="AY194" s="24" t="s">
        <v>139</v>
      </c>
      <c r="BE194" s="185">
        <f>IF(N194="základní",J194,0)</f>
        <v>0</v>
      </c>
      <c r="BF194" s="185">
        <f>IF(N194="snížená",J194,0)</f>
        <v>0</v>
      </c>
      <c r="BG194" s="185">
        <f>IF(N194="zákl. přenesená",J194,0)</f>
        <v>0</v>
      </c>
      <c r="BH194" s="185">
        <f>IF(N194="sníž. přenesená",J194,0)</f>
        <v>0</v>
      </c>
      <c r="BI194" s="185">
        <f>IF(N194="nulová",J194,0)</f>
        <v>0</v>
      </c>
      <c r="BJ194" s="24" t="s">
        <v>82</v>
      </c>
      <c r="BK194" s="185">
        <f>ROUND(I194*H194,2)</f>
        <v>0</v>
      </c>
      <c r="BL194" s="24" t="s">
        <v>230</v>
      </c>
      <c r="BM194" s="24" t="s">
        <v>438</v>
      </c>
    </row>
    <row r="195" spans="2:65" s="11" customFormat="1">
      <c r="B195" s="186"/>
      <c r="D195" s="187" t="s">
        <v>149</v>
      </c>
      <c r="E195" s="188" t="s">
        <v>5</v>
      </c>
      <c r="F195" s="189" t="s">
        <v>376</v>
      </c>
      <c r="H195" s="190">
        <v>6.02</v>
      </c>
      <c r="I195" s="191"/>
      <c r="L195" s="186"/>
      <c r="M195" s="192"/>
      <c r="N195" s="193"/>
      <c r="O195" s="193"/>
      <c r="P195" s="193"/>
      <c r="Q195" s="193"/>
      <c r="R195" s="193"/>
      <c r="S195" s="193"/>
      <c r="T195" s="194"/>
      <c r="AT195" s="188" t="s">
        <v>149</v>
      </c>
      <c r="AU195" s="188" t="s">
        <v>84</v>
      </c>
      <c r="AV195" s="11" t="s">
        <v>84</v>
      </c>
      <c r="AW195" s="11" t="s">
        <v>37</v>
      </c>
      <c r="AX195" s="11" t="s">
        <v>74</v>
      </c>
      <c r="AY195" s="188" t="s">
        <v>139</v>
      </c>
    </row>
    <row r="196" spans="2:65" s="11" customFormat="1">
      <c r="B196" s="186"/>
      <c r="D196" s="187" t="s">
        <v>149</v>
      </c>
      <c r="E196" s="188" t="s">
        <v>5</v>
      </c>
      <c r="F196" s="189" t="s">
        <v>377</v>
      </c>
      <c r="H196" s="190">
        <v>28.32</v>
      </c>
      <c r="I196" s="191"/>
      <c r="L196" s="186"/>
      <c r="M196" s="192"/>
      <c r="N196" s="193"/>
      <c r="O196" s="193"/>
      <c r="P196" s="193"/>
      <c r="Q196" s="193"/>
      <c r="R196" s="193"/>
      <c r="S196" s="193"/>
      <c r="T196" s="194"/>
      <c r="AT196" s="188" t="s">
        <v>149</v>
      </c>
      <c r="AU196" s="188" t="s">
        <v>84</v>
      </c>
      <c r="AV196" s="11" t="s">
        <v>84</v>
      </c>
      <c r="AW196" s="11" t="s">
        <v>37</v>
      </c>
      <c r="AX196" s="11" t="s">
        <v>74</v>
      </c>
      <c r="AY196" s="188" t="s">
        <v>139</v>
      </c>
    </row>
    <row r="197" spans="2:65" s="11" customFormat="1">
      <c r="B197" s="186"/>
      <c r="D197" s="187" t="s">
        <v>149</v>
      </c>
      <c r="E197" s="188" t="s">
        <v>5</v>
      </c>
      <c r="F197" s="189" t="s">
        <v>439</v>
      </c>
      <c r="H197" s="190">
        <v>28.364999999999998</v>
      </c>
      <c r="I197" s="191"/>
      <c r="L197" s="186"/>
      <c r="M197" s="192"/>
      <c r="N197" s="193"/>
      <c r="O197" s="193"/>
      <c r="P197" s="193"/>
      <c r="Q197" s="193"/>
      <c r="R197" s="193"/>
      <c r="S197" s="193"/>
      <c r="T197" s="194"/>
      <c r="AT197" s="188" t="s">
        <v>149</v>
      </c>
      <c r="AU197" s="188" t="s">
        <v>84</v>
      </c>
      <c r="AV197" s="11" t="s">
        <v>84</v>
      </c>
      <c r="AW197" s="11" t="s">
        <v>37</v>
      </c>
      <c r="AX197" s="11" t="s">
        <v>74</v>
      </c>
      <c r="AY197" s="188" t="s">
        <v>139</v>
      </c>
    </row>
    <row r="198" spans="2:65" s="12" customFormat="1">
      <c r="B198" s="195"/>
      <c r="D198" s="187" t="s">
        <v>149</v>
      </c>
      <c r="E198" s="196" t="s">
        <v>5</v>
      </c>
      <c r="F198" s="197" t="s">
        <v>152</v>
      </c>
      <c r="H198" s="198">
        <v>62.704999999999998</v>
      </c>
      <c r="I198" s="199"/>
      <c r="L198" s="195"/>
      <c r="M198" s="200"/>
      <c r="N198" s="201"/>
      <c r="O198" s="201"/>
      <c r="P198" s="201"/>
      <c r="Q198" s="201"/>
      <c r="R198" s="201"/>
      <c r="S198" s="201"/>
      <c r="T198" s="202"/>
      <c r="AT198" s="196" t="s">
        <v>149</v>
      </c>
      <c r="AU198" s="196" t="s">
        <v>84</v>
      </c>
      <c r="AV198" s="12" t="s">
        <v>147</v>
      </c>
      <c r="AW198" s="12" t="s">
        <v>37</v>
      </c>
      <c r="AX198" s="12" t="s">
        <v>82</v>
      </c>
      <c r="AY198" s="196" t="s">
        <v>139</v>
      </c>
    </row>
    <row r="199" spans="2:65" s="1" customFormat="1" ht="38.25" customHeight="1">
      <c r="B199" s="173"/>
      <c r="C199" s="174" t="s">
        <v>319</v>
      </c>
      <c r="D199" s="174" t="s">
        <v>142</v>
      </c>
      <c r="E199" s="175" t="s">
        <v>269</v>
      </c>
      <c r="F199" s="176" t="s">
        <v>270</v>
      </c>
      <c r="G199" s="177" t="s">
        <v>157</v>
      </c>
      <c r="H199" s="178">
        <v>62.704999999999998</v>
      </c>
      <c r="I199" s="179"/>
      <c r="J199" s="180">
        <f>ROUND(I199*H199,2)</f>
        <v>0</v>
      </c>
      <c r="K199" s="176" t="s">
        <v>146</v>
      </c>
      <c r="L199" s="41"/>
      <c r="M199" s="181" t="s">
        <v>5</v>
      </c>
      <c r="N199" s="182" t="s">
        <v>45</v>
      </c>
      <c r="O199" s="42"/>
      <c r="P199" s="183">
        <f>O199*H199</f>
        <v>0</v>
      </c>
      <c r="Q199" s="183">
        <v>3.4000000000000002E-4</v>
      </c>
      <c r="R199" s="183">
        <f>Q199*H199</f>
        <v>2.13197E-2</v>
      </c>
      <c r="S199" s="183">
        <v>0</v>
      </c>
      <c r="T199" s="184">
        <f>S199*H199</f>
        <v>0</v>
      </c>
      <c r="AR199" s="24" t="s">
        <v>230</v>
      </c>
      <c r="AT199" s="24" t="s">
        <v>142</v>
      </c>
      <c r="AU199" s="24" t="s">
        <v>84</v>
      </c>
      <c r="AY199" s="24" t="s">
        <v>139</v>
      </c>
      <c r="BE199" s="185">
        <f>IF(N199="základní",J199,0)</f>
        <v>0</v>
      </c>
      <c r="BF199" s="185">
        <f>IF(N199="snížená",J199,0)</f>
        <v>0</v>
      </c>
      <c r="BG199" s="185">
        <f>IF(N199="zákl. přenesená",J199,0)</f>
        <v>0</v>
      </c>
      <c r="BH199" s="185">
        <f>IF(N199="sníž. přenesená",J199,0)</f>
        <v>0</v>
      </c>
      <c r="BI199" s="185">
        <f>IF(N199="nulová",J199,0)</f>
        <v>0</v>
      </c>
      <c r="BJ199" s="24" t="s">
        <v>82</v>
      </c>
      <c r="BK199" s="185">
        <f>ROUND(I199*H199,2)</f>
        <v>0</v>
      </c>
      <c r="BL199" s="24" t="s">
        <v>230</v>
      </c>
      <c r="BM199" s="24" t="s">
        <v>440</v>
      </c>
    </row>
    <row r="200" spans="2:65" s="11" customFormat="1">
      <c r="B200" s="186"/>
      <c r="D200" s="187" t="s">
        <v>149</v>
      </c>
      <c r="E200" s="188" t="s">
        <v>5</v>
      </c>
      <c r="F200" s="189" t="s">
        <v>376</v>
      </c>
      <c r="H200" s="190">
        <v>6.02</v>
      </c>
      <c r="I200" s="191"/>
      <c r="L200" s="186"/>
      <c r="M200" s="192"/>
      <c r="N200" s="193"/>
      <c r="O200" s="193"/>
      <c r="P200" s="193"/>
      <c r="Q200" s="193"/>
      <c r="R200" s="193"/>
      <c r="S200" s="193"/>
      <c r="T200" s="194"/>
      <c r="AT200" s="188" t="s">
        <v>149</v>
      </c>
      <c r="AU200" s="188" t="s">
        <v>84</v>
      </c>
      <c r="AV200" s="11" t="s">
        <v>84</v>
      </c>
      <c r="AW200" s="11" t="s">
        <v>37</v>
      </c>
      <c r="AX200" s="11" t="s">
        <v>74</v>
      </c>
      <c r="AY200" s="188" t="s">
        <v>139</v>
      </c>
    </row>
    <row r="201" spans="2:65" s="11" customFormat="1">
      <c r="B201" s="186"/>
      <c r="D201" s="187" t="s">
        <v>149</v>
      </c>
      <c r="E201" s="188" t="s">
        <v>5</v>
      </c>
      <c r="F201" s="189" t="s">
        <v>377</v>
      </c>
      <c r="H201" s="190">
        <v>28.32</v>
      </c>
      <c r="I201" s="191"/>
      <c r="L201" s="186"/>
      <c r="M201" s="192"/>
      <c r="N201" s="193"/>
      <c r="O201" s="193"/>
      <c r="P201" s="193"/>
      <c r="Q201" s="193"/>
      <c r="R201" s="193"/>
      <c r="S201" s="193"/>
      <c r="T201" s="194"/>
      <c r="AT201" s="188" t="s">
        <v>149</v>
      </c>
      <c r="AU201" s="188" t="s">
        <v>84</v>
      </c>
      <c r="AV201" s="11" t="s">
        <v>84</v>
      </c>
      <c r="AW201" s="11" t="s">
        <v>37</v>
      </c>
      <c r="AX201" s="11" t="s">
        <v>74</v>
      </c>
      <c r="AY201" s="188" t="s">
        <v>139</v>
      </c>
    </row>
    <row r="202" spans="2:65" s="11" customFormat="1">
      <c r="B202" s="186"/>
      <c r="D202" s="187" t="s">
        <v>149</v>
      </c>
      <c r="E202" s="188" t="s">
        <v>5</v>
      </c>
      <c r="F202" s="189" t="s">
        <v>439</v>
      </c>
      <c r="H202" s="190">
        <v>28.364999999999998</v>
      </c>
      <c r="I202" s="191"/>
      <c r="L202" s="186"/>
      <c r="M202" s="192"/>
      <c r="N202" s="193"/>
      <c r="O202" s="193"/>
      <c r="P202" s="193"/>
      <c r="Q202" s="193"/>
      <c r="R202" s="193"/>
      <c r="S202" s="193"/>
      <c r="T202" s="194"/>
      <c r="AT202" s="188" t="s">
        <v>149</v>
      </c>
      <c r="AU202" s="188" t="s">
        <v>84</v>
      </c>
      <c r="AV202" s="11" t="s">
        <v>84</v>
      </c>
      <c r="AW202" s="11" t="s">
        <v>37</v>
      </c>
      <c r="AX202" s="11" t="s">
        <v>74</v>
      </c>
      <c r="AY202" s="188" t="s">
        <v>139</v>
      </c>
    </row>
    <row r="203" spans="2:65" s="12" customFormat="1">
      <c r="B203" s="195"/>
      <c r="D203" s="187" t="s">
        <v>149</v>
      </c>
      <c r="E203" s="196" t="s">
        <v>5</v>
      </c>
      <c r="F203" s="197" t="s">
        <v>152</v>
      </c>
      <c r="H203" s="198">
        <v>62.704999999999998</v>
      </c>
      <c r="I203" s="199"/>
      <c r="L203" s="195"/>
      <c r="M203" s="200"/>
      <c r="N203" s="201"/>
      <c r="O203" s="201"/>
      <c r="P203" s="201"/>
      <c r="Q203" s="201"/>
      <c r="R203" s="201"/>
      <c r="S203" s="201"/>
      <c r="T203" s="202"/>
      <c r="AT203" s="196" t="s">
        <v>149</v>
      </c>
      <c r="AU203" s="196" t="s">
        <v>84</v>
      </c>
      <c r="AV203" s="12" t="s">
        <v>147</v>
      </c>
      <c r="AW203" s="12" t="s">
        <v>37</v>
      </c>
      <c r="AX203" s="12" t="s">
        <v>82</v>
      </c>
      <c r="AY203" s="196" t="s">
        <v>139</v>
      </c>
    </row>
    <row r="204" spans="2:65" s="10" customFormat="1" ht="29.85" customHeight="1">
      <c r="B204" s="160"/>
      <c r="D204" s="161" t="s">
        <v>73</v>
      </c>
      <c r="E204" s="171" t="s">
        <v>288</v>
      </c>
      <c r="F204" s="171" t="s">
        <v>289</v>
      </c>
      <c r="I204" s="163"/>
      <c r="J204" s="172">
        <f>BK204</f>
        <v>0</v>
      </c>
      <c r="L204" s="160"/>
      <c r="M204" s="165"/>
      <c r="N204" s="166"/>
      <c r="O204" s="166"/>
      <c r="P204" s="167">
        <f>SUM(P205:P212)</f>
        <v>0</v>
      </c>
      <c r="Q204" s="166"/>
      <c r="R204" s="167">
        <f>SUM(R205:R212)</f>
        <v>1.0907020000000002E-2</v>
      </c>
      <c r="S204" s="166"/>
      <c r="T204" s="168">
        <f>SUM(T205:T212)</f>
        <v>0</v>
      </c>
      <c r="AR204" s="161" t="s">
        <v>84</v>
      </c>
      <c r="AT204" s="169" t="s">
        <v>73</v>
      </c>
      <c r="AU204" s="169" t="s">
        <v>82</v>
      </c>
      <c r="AY204" s="161" t="s">
        <v>139</v>
      </c>
      <c r="BK204" s="170">
        <f>SUM(BK205:BK212)</f>
        <v>0</v>
      </c>
    </row>
    <row r="205" spans="2:65" s="1" customFormat="1" ht="25.5" customHeight="1">
      <c r="B205" s="173"/>
      <c r="C205" s="174" t="s">
        <v>324</v>
      </c>
      <c r="D205" s="174" t="s">
        <v>142</v>
      </c>
      <c r="E205" s="175" t="s">
        <v>291</v>
      </c>
      <c r="F205" s="176" t="s">
        <v>441</v>
      </c>
      <c r="G205" s="177" t="s">
        <v>157</v>
      </c>
      <c r="H205" s="178">
        <v>76.81</v>
      </c>
      <c r="I205" s="179"/>
      <c r="J205" s="180">
        <f>ROUND(I205*H205,2)</f>
        <v>0</v>
      </c>
      <c r="K205" s="176" t="s">
        <v>5</v>
      </c>
      <c r="L205" s="41"/>
      <c r="M205" s="181" t="s">
        <v>5</v>
      </c>
      <c r="N205" s="182" t="s">
        <v>45</v>
      </c>
      <c r="O205" s="42"/>
      <c r="P205" s="183">
        <f>O205*H205</f>
        <v>0</v>
      </c>
      <c r="Q205" s="183">
        <v>1.0000000000000001E-5</v>
      </c>
      <c r="R205" s="183">
        <f>Q205*H205</f>
        <v>7.6810000000000008E-4</v>
      </c>
      <c r="S205" s="183">
        <v>0</v>
      </c>
      <c r="T205" s="184">
        <f>S205*H205</f>
        <v>0</v>
      </c>
      <c r="AR205" s="24" t="s">
        <v>230</v>
      </c>
      <c r="AT205" s="24" t="s">
        <v>142</v>
      </c>
      <c r="AU205" s="24" t="s">
        <v>84</v>
      </c>
      <c r="AY205" s="24" t="s">
        <v>139</v>
      </c>
      <c r="BE205" s="185">
        <f>IF(N205="základní",J205,0)</f>
        <v>0</v>
      </c>
      <c r="BF205" s="185">
        <f>IF(N205="snížená",J205,0)</f>
        <v>0</v>
      </c>
      <c r="BG205" s="185">
        <f>IF(N205="zákl. přenesená",J205,0)</f>
        <v>0</v>
      </c>
      <c r="BH205" s="185">
        <f>IF(N205="sníž. přenesená",J205,0)</f>
        <v>0</v>
      </c>
      <c r="BI205" s="185">
        <f>IF(N205="nulová",J205,0)</f>
        <v>0</v>
      </c>
      <c r="BJ205" s="24" t="s">
        <v>82</v>
      </c>
      <c r="BK205" s="185">
        <f>ROUND(I205*H205,2)</f>
        <v>0</v>
      </c>
      <c r="BL205" s="24" t="s">
        <v>230</v>
      </c>
      <c r="BM205" s="24" t="s">
        <v>442</v>
      </c>
    </row>
    <row r="206" spans="2:65" s="1" customFormat="1" ht="54">
      <c r="B206" s="41"/>
      <c r="D206" s="187" t="s">
        <v>159</v>
      </c>
      <c r="F206" s="203" t="s">
        <v>294</v>
      </c>
      <c r="I206" s="204"/>
      <c r="L206" s="41"/>
      <c r="M206" s="205"/>
      <c r="N206" s="42"/>
      <c r="O206" s="42"/>
      <c r="P206" s="42"/>
      <c r="Q206" s="42"/>
      <c r="R206" s="42"/>
      <c r="S206" s="42"/>
      <c r="T206" s="70"/>
      <c r="AT206" s="24" t="s">
        <v>159</v>
      </c>
      <c r="AU206" s="24" t="s">
        <v>84</v>
      </c>
    </row>
    <row r="207" spans="2:65" s="11" customFormat="1">
      <c r="B207" s="186"/>
      <c r="D207" s="187" t="s">
        <v>149</v>
      </c>
      <c r="E207" s="188" t="s">
        <v>5</v>
      </c>
      <c r="F207" s="189" t="s">
        <v>443</v>
      </c>
      <c r="H207" s="190">
        <v>7.5250000000000004</v>
      </c>
      <c r="I207" s="191"/>
      <c r="L207" s="186"/>
      <c r="M207" s="192"/>
      <c r="N207" s="193"/>
      <c r="O207" s="193"/>
      <c r="P207" s="193"/>
      <c r="Q207" s="193"/>
      <c r="R207" s="193"/>
      <c r="S207" s="193"/>
      <c r="T207" s="194"/>
      <c r="AT207" s="188" t="s">
        <v>149</v>
      </c>
      <c r="AU207" s="188" t="s">
        <v>84</v>
      </c>
      <c r="AV207" s="11" t="s">
        <v>84</v>
      </c>
      <c r="AW207" s="11" t="s">
        <v>37</v>
      </c>
      <c r="AX207" s="11" t="s">
        <v>74</v>
      </c>
      <c r="AY207" s="188" t="s">
        <v>139</v>
      </c>
    </row>
    <row r="208" spans="2:65" s="11" customFormat="1">
      <c r="B208" s="186"/>
      <c r="D208" s="187" t="s">
        <v>149</v>
      </c>
      <c r="E208" s="188" t="s">
        <v>5</v>
      </c>
      <c r="F208" s="189" t="s">
        <v>444</v>
      </c>
      <c r="H208" s="190">
        <v>34.515000000000001</v>
      </c>
      <c r="I208" s="191"/>
      <c r="L208" s="186"/>
      <c r="M208" s="192"/>
      <c r="N208" s="193"/>
      <c r="O208" s="193"/>
      <c r="P208" s="193"/>
      <c r="Q208" s="193"/>
      <c r="R208" s="193"/>
      <c r="S208" s="193"/>
      <c r="T208" s="194"/>
      <c r="AT208" s="188" t="s">
        <v>149</v>
      </c>
      <c r="AU208" s="188" t="s">
        <v>84</v>
      </c>
      <c r="AV208" s="11" t="s">
        <v>84</v>
      </c>
      <c r="AW208" s="11" t="s">
        <v>37</v>
      </c>
      <c r="AX208" s="11" t="s">
        <v>74</v>
      </c>
      <c r="AY208" s="188" t="s">
        <v>139</v>
      </c>
    </row>
    <row r="209" spans="2:65" s="11" customFormat="1">
      <c r="B209" s="186"/>
      <c r="D209" s="187" t="s">
        <v>149</v>
      </c>
      <c r="E209" s="188" t="s">
        <v>5</v>
      </c>
      <c r="F209" s="189" t="s">
        <v>445</v>
      </c>
      <c r="H209" s="190">
        <v>34.770000000000003</v>
      </c>
      <c r="I209" s="191"/>
      <c r="L209" s="186"/>
      <c r="M209" s="192"/>
      <c r="N209" s="193"/>
      <c r="O209" s="193"/>
      <c r="P209" s="193"/>
      <c r="Q209" s="193"/>
      <c r="R209" s="193"/>
      <c r="S209" s="193"/>
      <c r="T209" s="194"/>
      <c r="AT209" s="188" t="s">
        <v>149</v>
      </c>
      <c r="AU209" s="188" t="s">
        <v>84</v>
      </c>
      <c r="AV209" s="11" t="s">
        <v>84</v>
      </c>
      <c r="AW209" s="11" t="s">
        <v>37</v>
      </c>
      <c r="AX209" s="11" t="s">
        <v>74</v>
      </c>
      <c r="AY209" s="188" t="s">
        <v>139</v>
      </c>
    </row>
    <row r="210" spans="2:65" s="12" customFormat="1">
      <c r="B210" s="195"/>
      <c r="D210" s="187" t="s">
        <v>149</v>
      </c>
      <c r="E210" s="196" t="s">
        <v>5</v>
      </c>
      <c r="F210" s="197" t="s">
        <v>152</v>
      </c>
      <c r="H210" s="198">
        <v>76.81</v>
      </c>
      <c r="I210" s="199"/>
      <c r="L210" s="195"/>
      <c r="M210" s="200"/>
      <c r="N210" s="201"/>
      <c r="O210" s="201"/>
      <c r="P210" s="201"/>
      <c r="Q210" s="201"/>
      <c r="R210" s="201"/>
      <c r="S210" s="201"/>
      <c r="T210" s="202"/>
      <c r="AT210" s="196" t="s">
        <v>149</v>
      </c>
      <c r="AU210" s="196" t="s">
        <v>84</v>
      </c>
      <c r="AV210" s="12" t="s">
        <v>147</v>
      </c>
      <c r="AW210" s="12" t="s">
        <v>37</v>
      </c>
      <c r="AX210" s="12" t="s">
        <v>82</v>
      </c>
      <c r="AY210" s="196" t="s">
        <v>139</v>
      </c>
    </row>
    <row r="211" spans="2:65" s="1" customFormat="1" ht="25.5" customHeight="1">
      <c r="B211" s="173"/>
      <c r="C211" s="221" t="s">
        <v>333</v>
      </c>
      <c r="D211" s="221" t="s">
        <v>245</v>
      </c>
      <c r="E211" s="222" t="s">
        <v>296</v>
      </c>
      <c r="F211" s="223" t="s">
        <v>297</v>
      </c>
      <c r="G211" s="224" t="s">
        <v>157</v>
      </c>
      <c r="H211" s="225">
        <v>84.491</v>
      </c>
      <c r="I211" s="226"/>
      <c r="J211" s="227">
        <f>ROUND(I211*H211,2)</f>
        <v>0</v>
      </c>
      <c r="K211" s="223" t="s">
        <v>146</v>
      </c>
      <c r="L211" s="228"/>
      <c r="M211" s="229" t="s">
        <v>5</v>
      </c>
      <c r="N211" s="230" t="s">
        <v>45</v>
      </c>
      <c r="O211" s="42"/>
      <c r="P211" s="183">
        <f>O211*H211</f>
        <v>0</v>
      </c>
      <c r="Q211" s="183">
        <v>1.2E-4</v>
      </c>
      <c r="R211" s="183">
        <f>Q211*H211</f>
        <v>1.0138920000000001E-2</v>
      </c>
      <c r="S211" s="183">
        <v>0</v>
      </c>
      <c r="T211" s="184">
        <f>S211*H211</f>
        <v>0</v>
      </c>
      <c r="AR211" s="24" t="s">
        <v>249</v>
      </c>
      <c r="AT211" s="24" t="s">
        <v>245</v>
      </c>
      <c r="AU211" s="24" t="s">
        <v>84</v>
      </c>
      <c r="AY211" s="24" t="s">
        <v>139</v>
      </c>
      <c r="BE211" s="185">
        <f>IF(N211="základní",J211,0)</f>
        <v>0</v>
      </c>
      <c r="BF211" s="185">
        <f>IF(N211="snížená",J211,0)</f>
        <v>0</v>
      </c>
      <c r="BG211" s="185">
        <f>IF(N211="zákl. přenesená",J211,0)</f>
        <v>0</v>
      </c>
      <c r="BH211" s="185">
        <f>IF(N211="sníž. přenesená",J211,0)</f>
        <v>0</v>
      </c>
      <c r="BI211" s="185">
        <f>IF(N211="nulová",J211,0)</f>
        <v>0</v>
      </c>
      <c r="BJ211" s="24" t="s">
        <v>82</v>
      </c>
      <c r="BK211" s="185">
        <f>ROUND(I211*H211,2)</f>
        <v>0</v>
      </c>
      <c r="BL211" s="24" t="s">
        <v>230</v>
      </c>
      <c r="BM211" s="24" t="s">
        <v>446</v>
      </c>
    </row>
    <row r="212" spans="2:65" s="11" customFormat="1">
      <c r="B212" s="186"/>
      <c r="D212" s="187" t="s">
        <v>149</v>
      </c>
      <c r="F212" s="189" t="s">
        <v>447</v>
      </c>
      <c r="H212" s="190">
        <v>84.491</v>
      </c>
      <c r="I212" s="191"/>
      <c r="L212" s="186"/>
      <c r="M212" s="192"/>
      <c r="N212" s="193"/>
      <c r="O212" s="193"/>
      <c r="P212" s="193"/>
      <c r="Q212" s="193"/>
      <c r="R212" s="193"/>
      <c r="S212" s="193"/>
      <c r="T212" s="194"/>
      <c r="AT212" s="188" t="s">
        <v>149</v>
      </c>
      <c r="AU212" s="188" t="s">
        <v>84</v>
      </c>
      <c r="AV212" s="11" t="s">
        <v>84</v>
      </c>
      <c r="AW212" s="11" t="s">
        <v>6</v>
      </c>
      <c r="AX212" s="11" t="s">
        <v>82</v>
      </c>
      <c r="AY212" s="188" t="s">
        <v>139</v>
      </c>
    </row>
    <row r="213" spans="2:65" s="10" customFormat="1" ht="29.85" customHeight="1">
      <c r="B213" s="160"/>
      <c r="D213" s="161" t="s">
        <v>73</v>
      </c>
      <c r="E213" s="171" t="s">
        <v>306</v>
      </c>
      <c r="F213" s="171" t="s">
        <v>307</v>
      </c>
      <c r="I213" s="163"/>
      <c r="J213" s="172">
        <f>BK213</f>
        <v>0</v>
      </c>
      <c r="L213" s="160"/>
      <c r="M213" s="165"/>
      <c r="N213" s="166"/>
      <c r="O213" s="166"/>
      <c r="P213" s="167">
        <f>SUM(P214:P218)</f>
        <v>0</v>
      </c>
      <c r="Q213" s="166"/>
      <c r="R213" s="167">
        <f>SUM(R214:R218)</f>
        <v>0</v>
      </c>
      <c r="S213" s="166"/>
      <c r="T213" s="168">
        <f>SUM(T214:T218)</f>
        <v>0.43893500000000002</v>
      </c>
      <c r="AR213" s="161" t="s">
        <v>84</v>
      </c>
      <c r="AT213" s="169" t="s">
        <v>73</v>
      </c>
      <c r="AU213" s="169" t="s">
        <v>82</v>
      </c>
      <c r="AY213" s="161" t="s">
        <v>139</v>
      </c>
      <c r="BK213" s="170">
        <f>SUM(BK214:BK218)</f>
        <v>0</v>
      </c>
    </row>
    <row r="214" spans="2:65" s="1" customFormat="1" ht="16.5" customHeight="1">
      <c r="B214" s="173"/>
      <c r="C214" s="174" t="s">
        <v>249</v>
      </c>
      <c r="D214" s="174" t="s">
        <v>142</v>
      </c>
      <c r="E214" s="175" t="s">
        <v>309</v>
      </c>
      <c r="F214" s="176" t="s">
        <v>310</v>
      </c>
      <c r="G214" s="177" t="s">
        <v>157</v>
      </c>
      <c r="H214" s="178">
        <v>62.704999999999998</v>
      </c>
      <c r="I214" s="179"/>
      <c r="J214" s="180">
        <f>ROUND(I214*H214,2)</f>
        <v>0</v>
      </c>
      <c r="K214" s="176" t="s">
        <v>146</v>
      </c>
      <c r="L214" s="41"/>
      <c r="M214" s="181" t="s">
        <v>5</v>
      </c>
      <c r="N214" s="182" t="s">
        <v>45</v>
      </c>
      <c r="O214" s="42"/>
      <c r="P214" s="183">
        <f>O214*H214</f>
        <v>0</v>
      </c>
      <c r="Q214" s="183">
        <v>0</v>
      </c>
      <c r="R214" s="183">
        <f>Q214*H214</f>
        <v>0</v>
      </c>
      <c r="S214" s="183">
        <v>7.0000000000000001E-3</v>
      </c>
      <c r="T214" s="184">
        <f>S214*H214</f>
        <v>0.43893500000000002</v>
      </c>
      <c r="AR214" s="24" t="s">
        <v>230</v>
      </c>
      <c r="AT214" s="24" t="s">
        <v>142</v>
      </c>
      <c r="AU214" s="24" t="s">
        <v>84</v>
      </c>
      <c r="AY214" s="24" t="s">
        <v>139</v>
      </c>
      <c r="BE214" s="185">
        <f>IF(N214="základní",J214,0)</f>
        <v>0</v>
      </c>
      <c r="BF214" s="185">
        <f>IF(N214="snížená",J214,0)</f>
        <v>0</v>
      </c>
      <c r="BG214" s="185">
        <f>IF(N214="zákl. přenesená",J214,0)</f>
        <v>0</v>
      </c>
      <c r="BH214" s="185">
        <f>IF(N214="sníž. přenesená",J214,0)</f>
        <v>0</v>
      </c>
      <c r="BI214" s="185">
        <f>IF(N214="nulová",J214,0)</f>
        <v>0</v>
      </c>
      <c r="BJ214" s="24" t="s">
        <v>82</v>
      </c>
      <c r="BK214" s="185">
        <f>ROUND(I214*H214,2)</f>
        <v>0</v>
      </c>
      <c r="BL214" s="24" t="s">
        <v>230</v>
      </c>
      <c r="BM214" s="24" t="s">
        <v>448</v>
      </c>
    </row>
    <row r="215" spans="2:65" s="11" customFormat="1">
      <c r="B215" s="186"/>
      <c r="D215" s="187" t="s">
        <v>149</v>
      </c>
      <c r="E215" s="188" t="s">
        <v>5</v>
      </c>
      <c r="F215" s="189" t="s">
        <v>376</v>
      </c>
      <c r="H215" s="190">
        <v>6.02</v>
      </c>
      <c r="I215" s="191"/>
      <c r="L215" s="186"/>
      <c r="M215" s="192"/>
      <c r="N215" s="193"/>
      <c r="O215" s="193"/>
      <c r="P215" s="193"/>
      <c r="Q215" s="193"/>
      <c r="R215" s="193"/>
      <c r="S215" s="193"/>
      <c r="T215" s="194"/>
      <c r="AT215" s="188" t="s">
        <v>149</v>
      </c>
      <c r="AU215" s="188" t="s">
        <v>84</v>
      </c>
      <c r="AV215" s="11" t="s">
        <v>84</v>
      </c>
      <c r="AW215" s="11" t="s">
        <v>37</v>
      </c>
      <c r="AX215" s="11" t="s">
        <v>74</v>
      </c>
      <c r="AY215" s="188" t="s">
        <v>139</v>
      </c>
    </row>
    <row r="216" spans="2:65" s="11" customFormat="1">
      <c r="B216" s="186"/>
      <c r="D216" s="187" t="s">
        <v>149</v>
      </c>
      <c r="E216" s="188" t="s">
        <v>5</v>
      </c>
      <c r="F216" s="189" t="s">
        <v>377</v>
      </c>
      <c r="H216" s="190">
        <v>28.32</v>
      </c>
      <c r="I216" s="191"/>
      <c r="L216" s="186"/>
      <c r="M216" s="192"/>
      <c r="N216" s="193"/>
      <c r="O216" s="193"/>
      <c r="P216" s="193"/>
      <c r="Q216" s="193"/>
      <c r="R216" s="193"/>
      <c r="S216" s="193"/>
      <c r="T216" s="194"/>
      <c r="AT216" s="188" t="s">
        <v>149</v>
      </c>
      <c r="AU216" s="188" t="s">
        <v>84</v>
      </c>
      <c r="AV216" s="11" t="s">
        <v>84</v>
      </c>
      <c r="AW216" s="11" t="s">
        <v>37</v>
      </c>
      <c r="AX216" s="11" t="s">
        <v>74</v>
      </c>
      <c r="AY216" s="188" t="s">
        <v>139</v>
      </c>
    </row>
    <row r="217" spans="2:65" s="11" customFormat="1">
      <c r="B217" s="186"/>
      <c r="D217" s="187" t="s">
        <v>149</v>
      </c>
      <c r="E217" s="188" t="s">
        <v>5</v>
      </c>
      <c r="F217" s="189" t="s">
        <v>378</v>
      </c>
      <c r="H217" s="190">
        <v>28.364999999999998</v>
      </c>
      <c r="I217" s="191"/>
      <c r="L217" s="186"/>
      <c r="M217" s="192"/>
      <c r="N217" s="193"/>
      <c r="O217" s="193"/>
      <c r="P217" s="193"/>
      <c r="Q217" s="193"/>
      <c r="R217" s="193"/>
      <c r="S217" s="193"/>
      <c r="T217" s="194"/>
      <c r="AT217" s="188" t="s">
        <v>149</v>
      </c>
      <c r="AU217" s="188" t="s">
        <v>84</v>
      </c>
      <c r="AV217" s="11" t="s">
        <v>84</v>
      </c>
      <c r="AW217" s="11" t="s">
        <v>37</v>
      </c>
      <c r="AX217" s="11" t="s">
        <v>74</v>
      </c>
      <c r="AY217" s="188" t="s">
        <v>139</v>
      </c>
    </row>
    <row r="218" spans="2:65" s="12" customFormat="1">
      <c r="B218" s="195"/>
      <c r="D218" s="187" t="s">
        <v>149</v>
      </c>
      <c r="E218" s="196" t="s">
        <v>5</v>
      </c>
      <c r="F218" s="197" t="s">
        <v>152</v>
      </c>
      <c r="H218" s="198">
        <v>62.704999999999998</v>
      </c>
      <c r="I218" s="199"/>
      <c r="L218" s="195"/>
      <c r="M218" s="200"/>
      <c r="N218" s="201"/>
      <c r="O218" s="201"/>
      <c r="P218" s="201"/>
      <c r="Q218" s="201"/>
      <c r="R218" s="201"/>
      <c r="S218" s="201"/>
      <c r="T218" s="202"/>
      <c r="AT218" s="196" t="s">
        <v>149</v>
      </c>
      <c r="AU218" s="196" t="s">
        <v>84</v>
      </c>
      <c r="AV218" s="12" t="s">
        <v>147</v>
      </c>
      <c r="AW218" s="12" t="s">
        <v>37</v>
      </c>
      <c r="AX218" s="12" t="s">
        <v>82</v>
      </c>
      <c r="AY218" s="196" t="s">
        <v>139</v>
      </c>
    </row>
    <row r="219" spans="2:65" s="10" customFormat="1" ht="37.35" customHeight="1">
      <c r="B219" s="160"/>
      <c r="D219" s="161"/>
      <c r="E219" s="162"/>
      <c r="F219" s="162"/>
      <c r="I219" s="163"/>
      <c r="J219" s="164"/>
      <c r="L219" s="160"/>
      <c r="M219" s="165"/>
      <c r="N219" s="166"/>
      <c r="O219" s="166"/>
      <c r="P219" s="167">
        <f>P220+P227</f>
        <v>0</v>
      </c>
      <c r="Q219" s="166"/>
      <c r="R219" s="167">
        <f>R220+R227</f>
        <v>0</v>
      </c>
      <c r="S219" s="166"/>
      <c r="T219" s="168">
        <f>T220+T227</f>
        <v>0</v>
      </c>
      <c r="AR219" s="161" t="s">
        <v>175</v>
      </c>
      <c r="AT219" s="169" t="s">
        <v>73</v>
      </c>
      <c r="AU219" s="169" t="s">
        <v>74</v>
      </c>
      <c r="AY219" s="161" t="s">
        <v>139</v>
      </c>
      <c r="BK219" s="170">
        <f>BK220+BK227</f>
        <v>0</v>
      </c>
    </row>
    <row r="220" spans="2:65" s="10" customFormat="1" ht="19.899999999999999" customHeight="1">
      <c r="B220" s="160"/>
      <c r="D220" s="161"/>
      <c r="E220" s="171"/>
      <c r="F220" s="171"/>
      <c r="I220" s="163"/>
      <c r="J220" s="172"/>
      <c r="L220" s="160"/>
      <c r="M220" s="165"/>
      <c r="N220" s="166"/>
      <c r="O220" s="166"/>
      <c r="P220" s="167">
        <f>SUM(P221:P226)</f>
        <v>0</v>
      </c>
      <c r="Q220" s="166"/>
      <c r="R220" s="167">
        <f>SUM(R221:R226)</f>
        <v>0</v>
      </c>
      <c r="S220" s="166"/>
      <c r="T220" s="168">
        <f>SUM(T221:T226)</f>
        <v>0</v>
      </c>
      <c r="AR220" s="161" t="s">
        <v>175</v>
      </c>
      <c r="AT220" s="169" t="s">
        <v>73</v>
      </c>
      <c r="AU220" s="169" t="s">
        <v>82</v>
      </c>
      <c r="AY220" s="161" t="s">
        <v>139</v>
      </c>
      <c r="BK220" s="170">
        <f>SUM(BK221:BK226)</f>
        <v>0</v>
      </c>
    </row>
    <row r="221" spans="2:65" s="1" customFormat="1" ht="16.5" customHeight="1">
      <c r="B221" s="173"/>
      <c r="C221" s="174"/>
      <c r="D221" s="174"/>
      <c r="E221" s="175"/>
      <c r="F221" s="176"/>
      <c r="G221" s="177"/>
      <c r="H221" s="178"/>
      <c r="I221" s="179"/>
      <c r="J221" s="180"/>
      <c r="K221" s="176"/>
      <c r="L221" s="41"/>
      <c r="M221" s="181" t="s">
        <v>5</v>
      </c>
      <c r="N221" s="182" t="s">
        <v>45</v>
      </c>
      <c r="O221" s="42"/>
      <c r="P221" s="183">
        <f>O221*H221</f>
        <v>0</v>
      </c>
      <c r="Q221" s="183">
        <v>0</v>
      </c>
      <c r="R221" s="183">
        <f>Q221*H221</f>
        <v>0</v>
      </c>
      <c r="S221" s="183">
        <v>0</v>
      </c>
      <c r="T221" s="184">
        <f>S221*H221</f>
        <v>0</v>
      </c>
      <c r="AR221" s="24" t="s">
        <v>337</v>
      </c>
      <c r="AT221" s="24" t="s">
        <v>142</v>
      </c>
      <c r="AU221" s="24" t="s">
        <v>84</v>
      </c>
      <c r="AY221" s="24" t="s">
        <v>139</v>
      </c>
      <c r="BE221" s="185">
        <f>IF(N221="základní",J221,0)</f>
        <v>0</v>
      </c>
      <c r="BF221" s="185">
        <f>IF(N221="snížená",J221,0)</f>
        <v>0</v>
      </c>
      <c r="BG221" s="185">
        <f>IF(N221="zákl. přenesená",J221,0)</f>
        <v>0</v>
      </c>
      <c r="BH221" s="185">
        <f>IF(N221="sníž. přenesená",J221,0)</f>
        <v>0</v>
      </c>
      <c r="BI221" s="185">
        <f>IF(N221="nulová",J221,0)</f>
        <v>0</v>
      </c>
      <c r="BJ221" s="24" t="s">
        <v>82</v>
      </c>
      <c r="BK221" s="185">
        <f>ROUND(I221*H221,2)</f>
        <v>0</v>
      </c>
      <c r="BL221" s="24" t="s">
        <v>337</v>
      </c>
      <c r="BM221" s="24" t="s">
        <v>449</v>
      </c>
    </row>
    <row r="222" spans="2:65" s="1" customFormat="1">
      <c r="B222" s="41"/>
      <c r="D222" s="187"/>
      <c r="F222" s="203"/>
      <c r="I222" s="204"/>
      <c r="L222" s="41"/>
      <c r="M222" s="205"/>
      <c r="N222" s="42"/>
      <c r="O222" s="42"/>
      <c r="P222" s="42"/>
      <c r="Q222" s="42"/>
      <c r="R222" s="42"/>
      <c r="S222" s="42"/>
      <c r="T222" s="70"/>
      <c r="AT222" s="24" t="s">
        <v>339</v>
      </c>
      <c r="AU222" s="24" t="s">
        <v>84</v>
      </c>
    </row>
    <row r="223" spans="2:65" s="11" customFormat="1">
      <c r="B223" s="186"/>
      <c r="D223" s="187"/>
      <c r="E223" s="188"/>
      <c r="F223" s="189"/>
      <c r="H223" s="190"/>
      <c r="I223" s="191"/>
      <c r="L223" s="186"/>
      <c r="M223" s="192"/>
      <c r="N223" s="193"/>
      <c r="O223" s="193"/>
      <c r="P223" s="193"/>
      <c r="Q223" s="193"/>
      <c r="R223" s="193"/>
      <c r="S223" s="193"/>
      <c r="T223" s="194"/>
      <c r="AT223" s="188" t="s">
        <v>149</v>
      </c>
      <c r="AU223" s="188" t="s">
        <v>84</v>
      </c>
      <c r="AV223" s="11" t="s">
        <v>84</v>
      </c>
      <c r="AW223" s="11" t="s">
        <v>37</v>
      </c>
      <c r="AX223" s="11" t="s">
        <v>74</v>
      </c>
      <c r="AY223" s="188" t="s">
        <v>139</v>
      </c>
    </row>
    <row r="224" spans="2:65" s="11" customFormat="1">
      <c r="B224" s="186"/>
      <c r="D224" s="187"/>
      <c r="E224" s="188"/>
      <c r="F224" s="189"/>
      <c r="H224" s="190"/>
      <c r="I224" s="191"/>
      <c r="L224" s="186"/>
      <c r="M224" s="192"/>
      <c r="N224" s="193"/>
      <c r="O224" s="193"/>
      <c r="P224" s="193"/>
      <c r="Q224" s="193"/>
      <c r="R224" s="193"/>
      <c r="S224" s="193"/>
      <c r="T224" s="194"/>
      <c r="AT224" s="188" t="s">
        <v>149</v>
      </c>
      <c r="AU224" s="188" t="s">
        <v>84</v>
      </c>
      <c r="AV224" s="11" t="s">
        <v>84</v>
      </c>
      <c r="AW224" s="11" t="s">
        <v>37</v>
      </c>
      <c r="AX224" s="11" t="s">
        <v>74</v>
      </c>
      <c r="AY224" s="188" t="s">
        <v>139</v>
      </c>
    </row>
    <row r="225" spans="2:65" s="11" customFormat="1">
      <c r="B225" s="186"/>
      <c r="D225" s="187"/>
      <c r="E225" s="188"/>
      <c r="F225" s="189"/>
      <c r="H225" s="190"/>
      <c r="I225" s="191"/>
      <c r="L225" s="186"/>
      <c r="M225" s="192"/>
      <c r="N225" s="193"/>
      <c r="O225" s="193"/>
      <c r="P225" s="193"/>
      <c r="Q225" s="193"/>
      <c r="R225" s="193"/>
      <c r="S225" s="193"/>
      <c r="T225" s="194"/>
      <c r="AT225" s="188" t="s">
        <v>149</v>
      </c>
      <c r="AU225" s="188" t="s">
        <v>84</v>
      </c>
      <c r="AV225" s="11" t="s">
        <v>84</v>
      </c>
      <c r="AW225" s="11" t="s">
        <v>37</v>
      </c>
      <c r="AX225" s="11" t="s">
        <v>74</v>
      </c>
      <c r="AY225" s="188" t="s">
        <v>139</v>
      </c>
    </row>
    <row r="226" spans="2:65" s="12" customFormat="1">
      <c r="B226" s="195"/>
      <c r="D226" s="187"/>
      <c r="E226" s="196"/>
      <c r="F226" s="197"/>
      <c r="H226" s="198"/>
      <c r="I226" s="199"/>
      <c r="L226" s="195"/>
      <c r="M226" s="200"/>
      <c r="N226" s="201"/>
      <c r="O226" s="201"/>
      <c r="P226" s="201"/>
      <c r="Q226" s="201"/>
      <c r="R226" s="201"/>
      <c r="S226" s="201"/>
      <c r="T226" s="202"/>
      <c r="AT226" s="196" t="s">
        <v>149</v>
      </c>
      <c r="AU226" s="196" t="s">
        <v>84</v>
      </c>
      <c r="AV226" s="12" t="s">
        <v>147</v>
      </c>
      <c r="AW226" s="12" t="s">
        <v>37</v>
      </c>
      <c r="AX226" s="12" t="s">
        <v>82</v>
      </c>
      <c r="AY226" s="196" t="s">
        <v>139</v>
      </c>
    </row>
    <row r="227" spans="2:65" s="10" customFormat="1" ht="29.85" customHeight="1">
      <c r="B227" s="160"/>
      <c r="D227" s="161"/>
      <c r="E227" s="171"/>
      <c r="F227" s="171"/>
      <c r="I227" s="163"/>
      <c r="J227" s="172"/>
      <c r="L227" s="160"/>
      <c r="M227" s="165"/>
      <c r="N227" s="166"/>
      <c r="O227" s="166"/>
      <c r="P227" s="167">
        <f>SUM(P228:P229)</f>
        <v>0</v>
      </c>
      <c r="Q227" s="166"/>
      <c r="R227" s="167">
        <f>SUM(R228:R229)</f>
        <v>0</v>
      </c>
      <c r="S227" s="166"/>
      <c r="T227" s="168">
        <f>SUM(T228:T229)</f>
        <v>0</v>
      </c>
      <c r="AR227" s="161" t="s">
        <v>175</v>
      </c>
      <c r="AT227" s="169" t="s">
        <v>73</v>
      </c>
      <c r="AU227" s="169" t="s">
        <v>82</v>
      </c>
      <c r="AY227" s="161" t="s">
        <v>139</v>
      </c>
      <c r="BK227" s="170">
        <f>SUM(BK228:BK229)</f>
        <v>0</v>
      </c>
    </row>
    <row r="228" spans="2:65" s="1" customFormat="1" ht="16.5" customHeight="1">
      <c r="B228" s="173"/>
      <c r="C228" s="174"/>
      <c r="D228" s="174"/>
      <c r="E228" s="175"/>
      <c r="F228" s="176"/>
      <c r="G228" s="177"/>
      <c r="H228" s="178"/>
      <c r="I228" s="179"/>
      <c r="J228" s="180"/>
      <c r="K228" s="176"/>
      <c r="L228" s="41"/>
      <c r="M228" s="181" t="s">
        <v>5</v>
      </c>
      <c r="N228" s="182" t="s">
        <v>45</v>
      </c>
      <c r="O228" s="42"/>
      <c r="P228" s="183">
        <f>O228*H228</f>
        <v>0</v>
      </c>
      <c r="Q228" s="183">
        <v>0</v>
      </c>
      <c r="R228" s="183">
        <f>Q228*H228</f>
        <v>0</v>
      </c>
      <c r="S228" s="183">
        <v>0</v>
      </c>
      <c r="T228" s="184">
        <f>S228*H228</f>
        <v>0</v>
      </c>
      <c r="AR228" s="24" t="s">
        <v>147</v>
      </c>
      <c r="AT228" s="24" t="s">
        <v>142</v>
      </c>
      <c r="AU228" s="24" t="s">
        <v>84</v>
      </c>
      <c r="AY228" s="24" t="s">
        <v>139</v>
      </c>
      <c r="BE228" s="185">
        <f>IF(N228="základní",J228,0)</f>
        <v>0</v>
      </c>
      <c r="BF228" s="185">
        <f>IF(N228="snížená",J228,0)</f>
        <v>0</v>
      </c>
      <c r="BG228" s="185">
        <f>IF(N228="zákl. přenesená",J228,0)</f>
        <v>0</v>
      </c>
      <c r="BH228" s="185">
        <f>IF(N228="sníž. přenesená",J228,0)</f>
        <v>0</v>
      </c>
      <c r="BI228" s="185">
        <f>IF(N228="nulová",J228,0)</f>
        <v>0</v>
      </c>
      <c r="BJ228" s="24" t="s">
        <v>82</v>
      </c>
      <c r="BK228" s="185">
        <f>ROUND(I228*H228,2)</f>
        <v>0</v>
      </c>
      <c r="BL228" s="24" t="s">
        <v>147</v>
      </c>
      <c r="BM228" s="24" t="s">
        <v>450</v>
      </c>
    </row>
    <row r="229" spans="2:65" s="1" customFormat="1" ht="16.5" customHeight="1">
      <c r="B229" s="173"/>
      <c r="C229" s="174"/>
      <c r="D229" s="174"/>
      <c r="E229" s="175"/>
      <c r="F229" s="176"/>
      <c r="G229" s="177"/>
      <c r="H229" s="178"/>
      <c r="I229" s="179"/>
      <c r="J229" s="180"/>
      <c r="K229" s="176"/>
      <c r="L229" s="41"/>
      <c r="M229" s="181" t="s">
        <v>5</v>
      </c>
      <c r="N229" s="231" t="s">
        <v>45</v>
      </c>
      <c r="O229" s="232"/>
      <c r="P229" s="233">
        <f>O229*H229</f>
        <v>0</v>
      </c>
      <c r="Q229" s="233">
        <v>0</v>
      </c>
      <c r="R229" s="233">
        <f>Q229*H229</f>
        <v>0</v>
      </c>
      <c r="S229" s="233">
        <v>0</v>
      </c>
      <c r="T229" s="234">
        <f>S229*H229</f>
        <v>0</v>
      </c>
      <c r="AR229" s="24" t="s">
        <v>147</v>
      </c>
      <c r="AT229" s="24" t="s">
        <v>142</v>
      </c>
      <c r="AU229" s="24" t="s">
        <v>84</v>
      </c>
      <c r="AY229" s="24" t="s">
        <v>139</v>
      </c>
      <c r="BE229" s="185">
        <f>IF(N229="základní",J229,0)</f>
        <v>0</v>
      </c>
      <c r="BF229" s="185">
        <f>IF(N229="snížená",J229,0)</f>
        <v>0</v>
      </c>
      <c r="BG229" s="185">
        <f>IF(N229="zákl. přenesená",J229,0)</f>
        <v>0</v>
      </c>
      <c r="BH229" s="185">
        <f>IF(N229="sníž. přenesená",J229,0)</f>
        <v>0</v>
      </c>
      <c r="BI229" s="185">
        <f>IF(N229="nulová",J229,0)</f>
        <v>0</v>
      </c>
      <c r="BJ229" s="24" t="s">
        <v>82</v>
      </c>
      <c r="BK229" s="185">
        <f>ROUND(I229*H229,2)</f>
        <v>0</v>
      </c>
      <c r="BL229" s="24" t="s">
        <v>147</v>
      </c>
      <c r="BM229" s="24" t="s">
        <v>451</v>
      </c>
    </row>
    <row r="230" spans="2:65" s="1" customFormat="1" ht="6.95" customHeight="1">
      <c r="B230" s="56"/>
      <c r="C230" s="57"/>
      <c r="D230" s="57"/>
      <c r="E230" s="57"/>
      <c r="F230" s="57"/>
      <c r="G230" s="57"/>
      <c r="H230" s="57"/>
      <c r="I230" s="127"/>
      <c r="J230" s="57"/>
      <c r="K230" s="57"/>
      <c r="L230" s="41"/>
    </row>
  </sheetData>
  <autoFilter ref="C89:K229"/>
  <mergeCells count="10">
    <mergeCell ref="J51:J52"/>
    <mergeCell ref="E80:H80"/>
    <mergeCell ref="E82:H8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93"/>
  <sheetViews>
    <sheetView showGridLines="0" workbookViewId="0">
      <pane ySplit="1" topLeftCell="A179" activePane="bottomLeft" state="frozen"/>
      <selection pane="bottomLeft" activeCell="X191" sqref="X191"/>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00"/>
      <c r="C1" s="100"/>
      <c r="D1" s="101" t="s">
        <v>1</v>
      </c>
      <c r="E1" s="100"/>
      <c r="F1" s="102" t="s">
        <v>95</v>
      </c>
      <c r="G1" s="356" t="s">
        <v>96</v>
      </c>
      <c r="H1" s="356"/>
      <c r="I1" s="103"/>
      <c r="J1" s="102" t="s">
        <v>97</v>
      </c>
      <c r="K1" s="101" t="s">
        <v>98</v>
      </c>
      <c r="L1" s="102" t="s">
        <v>99</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17" t="s">
        <v>8</v>
      </c>
      <c r="M2" s="318"/>
      <c r="N2" s="318"/>
      <c r="O2" s="318"/>
      <c r="P2" s="318"/>
      <c r="Q2" s="318"/>
      <c r="R2" s="318"/>
      <c r="S2" s="318"/>
      <c r="T2" s="318"/>
      <c r="U2" s="318"/>
      <c r="V2" s="318"/>
      <c r="AT2" s="24" t="s">
        <v>90</v>
      </c>
    </row>
    <row r="3" spans="1:70" ht="6.95" customHeight="1">
      <c r="B3" s="25"/>
      <c r="C3" s="26"/>
      <c r="D3" s="26"/>
      <c r="E3" s="26"/>
      <c r="F3" s="26"/>
      <c r="G3" s="26"/>
      <c r="H3" s="26"/>
      <c r="I3" s="104"/>
      <c r="J3" s="26"/>
      <c r="K3" s="27"/>
      <c r="AT3" s="24" t="s">
        <v>84</v>
      </c>
    </row>
    <row r="4" spans="1:70" ht="36.950000000000003" customHeight="1">
      <c r="B4" s="28"/>
      <c r="C4" s="29"/>
      <c r="D4" s="30" t="s">
        <v>100</v>
      </c>
      <c r="E4" s="29"/>
      <c r="F4" s="29"/>
      <c r="G4" s="29"/>
      <c r="H4" s="29"/>
      <c r="I4" s="105"/>
      <c r="J4" s="29"/>
      <c r="K4" s="31"/>
      <c r="M4" s="32" t="s">
        <v>13</v>
      </c>
      <c r="AT4" s="24" t="s">
        <v>6</v>
      </c>
    </row>
    <row r="5" spans="1:70" ht="6.95" customHeight="1">
      <c r="B5" s="28"/>
      <c r="C5" s="29"/>
      <c r="D5" s="29"/>
      <c r="E5" s="29"/>
      <c r="F5" s="29"/>
      <c r="G5" s="29"/>
      <c r="H5" s="29"/>
      <c r="I5" s="105"/>
      <c r="J5" s="29"/>
      <c r="K5" s="31"/>
    </row>
    <row r="6" spans="1:70" ht="15">
      <c r="B6" s="28"/>
      <c r="C6" s="29"/>
      <c r="D6" s="37" t="s">
        <v>19</v>
      </c>
      <c r="E6" s="29"/>
      <c r="F6" s="29"/>
      <c r="G6" s="29"/>
      <c r="H6" s="29"/>
      <c r="I6" s="105"/>
      <c r="J6" s="29"/>
      <c r="K6" s="31"/>
    </row>
    <row r="7" spans="1:70" ht="16.5" customHeight="1">
      <c r="B7" s="28"/>
      <c r="C7" s="29"/>
      <c r="D7" s="29"/>
      <c r="E7" s="357" t="str">
        <f>'Rekapitulace stavby'!K6</f>
        <v>VD Strekov_oprava strechy strojovny jezu</v>
      </c>
      <c r="F7" s="358"/>
      <c r="G7" s="358"/>
      <c r="H7" s="358"/>
      <c r="I7" s="105"/>
      <c r="J7" s="29"/>
      <c r="K7" s="31"/>
    </row>
    <row r="8" spans="1:70" s="1" customFormat="1" ht="15">
      <c r="B8" s="41"/>
      <c r="C8" s="42"/>
      <c r="D8" s="37" t="s">
        <v>101</v>
      </c>
      <c r="E8" s="42"/>
      <c r="F8" s="42"/>
      <c r="G8" s="42"/>
      <c r="H8" s="42"/>
      <c r="I8" s="106"/>
      <c r="J8" s="42"/>
      <c r="K8" s="45"/>
    </row>
    <row r="9" spans="1:70" s="1" customFormat="1" ht="36.950000000000003" customHeight="1">
      <c r="B9" s="41"/>
      <c r="C9" s="42"/>
      <c r="D9" s="42"/>
      <c r="E9" s="359" t="s">
        <v>452</v>
      </c>
      <c r="F9" s="360"/>
      <c r="G9" s="360"/>
      <c r="H9" s="360"/>
      <c r="I9" s="106"/>
      <c r="J9" s="42"/>
      <c r="K9" s="45"/>
    </row>
    <row r="10" spans="1:70" s="1" customFormat="1">
      <c r="B10" s="41"/>
      <c r="C10" s="42"/>
      <c r="D10" s="42"/>
      <c r="E10" s="42"/>
      <c r="F10" s="42"/>
      <c r="G10" s="42"/>
      <c r="H10" s="42"/>
      <c r="I10" s="106"/>
      <c r="J10" s="42"/>
      <c r="K10" s="45"/>
    </row>
    <row r="11" spans="1:70" s="1" customFormat="1" ht="14.45" customHeight="1">
      <c r="B11" s="41"/>
      <c r="C11" s="42"/>
      <c r="D11" s="37" t="s">
        <v>21</v>
      </c>
      <c r="E11" s="42"/>
      <c r="F11" s="35" t="s">
        <v>5</v>
      </c>
      <c r="G11" s="42"/>
      <c r="H11" s="42"/>
      <c r="I11" s="107" t="s">
        <v>22</v>
      </c>
      <c r="J11" s="35" t="s">
        <v>5</v>
      </c>
      <c r="K11" s="45"/>
    </row>
    <row r="12" spans="1:70" s="1" customFormat="1" ht="14.45" customHeight="1">
      <c r="B12" s="41"/>
      <c r="C12" s="42"/>
      <c r="D12" s="37" t="s">
        <v>23</v>
      </c>
      <c r="E12" s="42"/>
      <c r="F12" s="35" t="s">
        <v>24</v>
      </c>
      <c r="G12" s="42"/>
      <c r="H12" s="42"/>
      <c r="I12" s="107" t="s">
        <v>25</v>
      </c>
      <c r="J12" s="108" t="str">
        <f>'Rekapitulace stavby'!AN8</f>
        <v>12. 3. 2018</v>
      </c>
      <c r="K12" s="45"/>
    </row>
    <row r="13" spans="1:70" s="1" customFormat="1" ht="10.9" customHeight="1">
      <c r="B13" s="41"/>
      <c r="C13" s="42"/>
      <c r="D13" s="42"/>
      <c r="E13" s="42"/>
      <c r="F13" s="42"/>
      <c r="G13" s="42"/>
      <c r="H13" s="42"/>
      <c r="I13" s="106"/>
      <c r="J13" s="42"/>
      <c r="K13" s="45"/>
    </row>
    <row r="14" spans="1:70" s="1" customFormat="1" ht="14.45" customHeight="1">
      <c r="B14" s="41"/>
      <c r="C14" s="42"/>
      <c r="D14" s="37" t="s">
        <v>27</v>
      </c>
      <c r="E14" s="42"/>
      <c r="F14" s="42"/>
      <c r="G14" s="42"/>
      <c r="H14" s="42"/>
      <c r="I14" s="107" t="s">
        <v>28</v>
      </c>
      <c r="J14" s="35" t="str">
        <f>IF('Rekapitulace stavby'!AN10="","",'Rekapitulace stavby'!AN10)</f>
        <v/>
      </c>
      <c r="K14" s="45"/>
    </row>
    <row r="15" spans="1:70" s="1" customFormat="1" ht="18" customHeight="1">
      <c r="B15" s="41"/>
      <c r="C15" s="42"/>
      <c r="D15" s="42"/>
      <c r="E15" s="35" t="str">
        <f>IF('Rekapitulace stavby'!E11="","",'Rekapitulace stavby'!E11)</f>
        <v xml:space="preserve"> </v>
      </c>
      <c r="F15" s="42"/>
      <c r="G15" s="42"/>
      <c r="H15" s="42"/>
      <c r="I15" s="107" t="s">
        <v>30</v>
      </c>
      <c r="J15" s="35" t="str">
        <f>IF('Rekapitulace stavby'!AN11="","",'Rekapitulace stavby'!AN11)</f>
        <v/>
      </c>
      <c r="K15" s="45"/>
    </row>
    <row r="16" spans="1:70" s="1" customFormat="1" ht="6.95" customHeight="1">
      <c r="B16" s="41"/>
      <c r="C16" s="42"/>
      <c r="D16" s="42"/>
      <c r="E16" s="42"/>
      <c r="F16" s="42"/>
      <c r="G16" s="42"/>
      <c r="H16" s="42"/>
      <c r="I16" s="106"/>
      <c r="J16" s="42"/>
      <c r="K16" s="45"/>
    </row>
    <row r="17" spans="2:11" s="1" customFormat="1" ht="14.45" customHeight="1">
      <c r="B17" s="41"/>
      <c r="C17" s="42"/>
      <c r="D17" s="37" t="s">
        <v>31</v>
      </c>
      <c r="E17" s="42"/>
      <c r="F17" s="42"/>
      <c r="G17" s="42"/>
      <c r="H17" s="42"/>
      <c r="I17" s="107" t="s">
        <v>28</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7" t="s">
        <v>30</v>
      </c>
      <c r="J18" s="35" t="str">
        <f>IF('Rekapitulace stavby'!AN14="Vyplň údaj","",IF('Rekapitulace stavby'!AN14="","",'Rekapitulace stavby'!AN14))</f>
        <v/>
      </c>
      <c r="K18" s="45"/>
    </row>
    <row r="19" spans="2:11" s="1" customFormat="1" ht="6.95" customHeight="1">
      <c r="B19" s="41"/>
      <c r="C19" s="42"/>
      <c r="D19" s="42"/>
      <c r="E19" s="42"/>
      <c r="F19" s="42"/>
      <c r="G19" s="42"/>
      <c r="H19" s="42"/>
      <c r="I19" s="106"/>
      <c r="J19" s="42"/>
      <c r="K19" s="45"/>
    </row>
    <row r="20" spans="2:11" s="1" customFormat="1" ht="14.45" customHeight="1">
      <c r="B20" s="41"/>
      <c r="C20" s="42"/>
      <c r="D20" s="37" t="s">
        <v>33</v>
      </c>
      <c r="E20" s="42"/>
      <c r="F20" s="42"/>
      <c r="G20" s="42"/>
      <c r="H20" s="42"/>
      <c r="I20" s="107" t="s">
        <v>28</v>
      </c>
      <c r="J20" s="35" t="s">
        <v>34</v>
      </c>
      <c r="K20" s="45"/>
    </row>
    <row r="21" spans="2:11" s="1" customFormat="1" ht="18" customHeight="1">
      <c r="B21" s="41"/>
      <c r="C21" s="42"/>
      <c r="D21" s="42"/>
      <c r="E21" s="35" t="s">
        <v>35</v>
      </c>
      <c r="F21" s="42"/>
      <c r="G21" s="42"/>
      <c r="H21" s="42"/>
      <c r="I21" s="107" t="s">
        <v>30</v>
      </c>
      <c r="J21" s="35" t="s">
        <v>36</v>
      </c>
      <c r="K21" s="45"/>
    </row>
    <row r="22" spans="2:11" s="1" customFormat="1" ht="6.95" customHeight="1">
      <c r="B22" s="41"/>
      <c r="C22" s="42"/>
      <c r="D22" s="42"/>
      <c r="E22" s="42"/>
      <c r="F22" s="42"/>
      <c r="G22" s="42"/>
      <c r="H22" s="42"/>
      <c r="I22" s="106"/>
      <c r="J22" s="42"/>
      <c r="K22" s="45"/>
    </row>
    <row r="23" spans="2:11" s="1" customFormat="1" ht="14.45" customHeight="1">
      <c r="B23" s="41"/>
      <c r="C23" s="42"/>
      <c r="D23" s="37" t="s">
        <v>38</v>
      </c>
      <c r="E23" s="42"/>
      <c r="F23" s="42"/>
      <c r="G23" s="42"/>
      <c r="H23" s="42"/>
      <c r="I23" s="106"/>
      <c r="J23" s="42"/>
      <c r="K23" s="45"/>
    </row>
    <row r="24" spans="2:11" s="6" customFormat="1" ht="71.25" customHeight="1">
      <c r="B24" s="109"/>
      <c r="C24" s="110"/>
      <c r="D24" s="110"/>
      <c r="E24" s="348" t="s">
        <v>39</v>
      </c>
      <c r="F24" s="348"/>
      <c r="G24" s="348"/>
      <c r="H24" s="348"/>
      <c r="I24" s="111"/>
      <c r="J24" s="110"/>
      <c r="K24" s="112"/>
    </row>
    <row r="25" spans="2:11" s="1" customFormat="1" ht="6.95" customHeight="1">
      <c r="B25" s="41"/>
      <c r="C25" s="42"/>
      <c r="D25" s="42"/>
      <c r="E25" s="42"/>
      <c r="F25" s="42"/>
      <c r="G25" s="42"/>
      <c r="H25" s="42"/>
      <c r="I25" s="106"/>
      <c r="J25" s="42"/>
      <c r="K25" s="45"/>
    </row>
    <row r="26" spans="2:11" s="1" customFormat="1" ht="6.95" customHeight="1">
      <c r="B26" s="41"/>
      <c r="C26" s="42"/>
      <c r="D26" s="68"/>
      <c r="E26" s="68"/>
      <c r="F26" s="68"/>
      <c r="G26" s="68"/>
      <c r="H26" s="68"/>
      <c r="I26" s="113"/>
      <c r="J26" s="68"/>
      <c r="K26" s="114"/>
    </row>
    <row r="27" spans="2:11" s="1" customFormat="1" ht="25.35" customHeight="1">
      <c r="B27" s="41"/>
      <c r="C27" s="42"/>
      <c r="D27" s="115" t="s">
        <v>40</v>
      </c>
      <c r="E27" s="42"/>
      <c r="F27" s="42"/>
      <c r="G27" s="42"/>
      <c r="H27" s="42"/>
      <c r="I27" s="106"/>
      <c r="J27" s="116">
        <f>ROUND(J89,2)</f>
        <v>0</v>
      </c>
      <c r="K27" s="45"/>
    </row>
    <row r="28" spans="2:11" s="1" customFormat="1" ht="6.95" customHeight="1">
      <c r="B28" s="41"/>
      <c r="C28" s="42"/>
      <c r="D28" s="68"/>
      <c r="E28" s="68"/>
      <c r="F28" s="68"/>
      <c r="G28" s="68"/>
      <c r="H28" s="68"/>
      <c r="I28" s="113"/>
      <c r="J28" s="68"/>
      <c r="K28" s="114"/>
    </row>
    <row r="29" spans="2:11" s="1" customFormat="1" ht="14.45" customHeight="1">
      <c r="B29" s="41"/>
      <c r="C29" s="42"/>
      <c r="D29" s="42"/>
      <c r="E29" s="42"/>
      <c r="F29" s="46" t="s">
        <v>42</v>
      </c>
      <c r="G29" s="42"/>
      <c r="H29" s="42"/>
      <c r="I29" s="117" t="s">
        <v>41</v>
      </c>
      <c r="J29" s="46" t="s">
        <v>43</v>
      </c>
      <c r="K29" s="45"/>
    </row>
    <row r="30" spans="2:11" s="1" customFormat="1" ht="14.45" customHeight="1">
      <c r="B30" s="41"/>
      <c r="C30" s="42"/>
      <c r="D30" s="49" t="s">
        <v>44</v>
      </c>
      <c r="E30" s="49" t="s">
        <v>45</v>
      </c>
      <c r="F30" s="118">
        <f>ROUND(SUM(BE89:BE192), 2)</f>
        <v>0</v>
      </c>
      <c r="G30" s="42"/>
      <c r="H30" s="42"/>
      <c r="I30" s="119">
        <v>0.21</v>
      </c>
      <c r="J30" s="118">
        <f>ROUND(ROUND((SUM(BE89:BE192)), 2)*I30, 2)</f>
        <v>0</v>
      </c>
      <c r="K30" s="45"/>
    </row>
    <row r="31" spans="2:11" s="1" customFormat="1" ht="14.45" customHeight="1">
      <c r="B31" s="41"/>
      <c r="C31" s="42"/>
      <c r="D31" s="42"/>
      <c r="E31" s="49" t="s">
        <v>46</v>
      </c>
      <c r="F31" s="118">
        <f>ROUND(SUM(BF89:BF192), 2)</f>
        <v>0</v>
      </c>
      <c r="G31" s="42"/>
      <c r="H31" s="42"/>
      <c r="I31" s="119">
        <v>0.15</v>
      </c>
      <c r="J31" s="118">
        <f>ROUND(ROUND((SUM(BF89:BF192)), 2)*I31, 2)</f>
        <v>0</v>
      </c>
      <c r="K31" s="45"/>
    </row>
    <row r="32" spans="2:11" s="1" customFormat="1" ht="14.45" hidden="1" customHeight="1">
      <c r="B32" s="41"/>
      <c r="C32" s="42"/>
      <c r="D32" s="42"/>
      <c r="E32" s="49" t="s">
        <v>47</v>
      </c>
      <c r="F32" s="118">
        <f>ROUND(SUM(BG89:BG192), 2)</f>
        <v>0</v>
      </c>
      <c r="G32" s="42"/>
      <c r="H32" s="42"/>
      <c r="I32" s="119">
        <v>0.21</v>
      </c>
      <c r="J32" s="118">
        <v>0</v>
      </c>
      <c r="K32" s="45"/>
    </row>
    <row r="33" spans="2:11" s="1" customFormat="1" ht="14.45" hidden="1" customHeight="1">
      <c r="B33" s="41"/>
      <c r="C33" s="42"/>
      <c r="D33" s="42"/>
      <c r="E33" s="49" t="s">
        <v>48</v>
      </c>
      <c r="F33" s="118">
        <f>ROUND(SUM(BH89:BH192), 2)</f>
        <v>0</v>
      </c>
      <c r="G33" s="42"/>
      <c r="H33" s="42"/>
      <c r="I33" s="119">
        <v>0.15</v>
      </c>
      <c r="J33" s="118">
        <v>0</v>
      </c>
      <c r="K33" s="45"/>
    </row>
    <row r="34" spans="2:11" s="1" customFormat="1" ht="14.45" hidden="1" customHeight="1">
      <c r="B34" s="41"/>
      <c r="C34" s="42"/>
      <c r="D34" s="42"/>
      <c r="E34" s="49" t="s">
        <v>49</v>
      </c>
      <c r="F34" s="118">
        <f>ROUND(SUM(BI89:BI192), 2)</f>
        <v>0</v>
      </c>
      <c r="G34" s="42"/>
      <c r="H34" s="42"/>
      <c r="I34" s="119">
        <v>0</v>
      </c>
      <c r="J34" s="118">
        <v>0</v>
      </c>
      <c r="K34" s="45"/>
    </row>
    <row r="35" spans="2:11" s="1" customFormat="1" ht="6.95" customHeight="1">
      <c r="B35" s="41"/>
      <c r="C35" s="42"/>
      <c r="D35" s="42"/>
      <c r="E35" s="42"/>
      <c r="F35" s="42"/>
      <c r="G35" s="42"/>
      <c r="H35" s="42"/>
      <c r="I35" s="106"/>
      <c r="J35" s="42"/>
      <c r="K35" s="45"/>
    </row>
    <row r="36" spans="2:11" s="1" customFormat="1" ht="25.35" customHeight="1">
      <c r="B36" s="41"/>
      <c r="C36" s="120"/>
      <c r="D36" s="121" t="s">
        <v>50</v>
      </c>
      <c r="E36" s="71"/>
      <c r="F36" s="71"/>
      <c r="G36" s="122" t="s">
        <v>51</v>
      </c>
      <c r="H36" s="123" t="s">
        <v>52</v>
      </c>
      <c r="I36" s="124"/>
      <c r="J36" s="125">
        <f>SUM(J27:J34)</f>
        <v>0</v>
      </c>
      <c r="K36" s="126"/>
    </row>
    <row r="37" spans="2:11" s="1" customFormat="1" ht="14.45" customHeight="1">
      <c r="B37" s="56"/>
      <c r="C37" s="57"/>
      <c r="D37" s="57"/>
      <c r="E37" s="57"/>
      <c r="F37" s="57"/>
      <c r="G37" s="57"/>
      <c r="H37" s="57"/>
      <c r="I37" s="127"/>
      <c r="J37" s="57"/>
      <c r="K37" s="58"/>
    </row>
    <row r="41" spans="2:11" s="1" customFormat="1" ht="6.95" customHeight="1">
      <c r="B41" s="59"/>
      <c r="C41" s="60"/>
      <c r="D41" s="60"/>
      <c r="E41" s="60"/>
      <c r="F41" s="60"/>
      <c r="G41" s="60"/>
      <c r="H41" s="60"/>
      <c r="I41" s="128"/>
      <c r="J41" s="60"/>
      <c r="K41" s="129"/>
    </row>
    <row r="42" spans="2:11" s="1" customFormat="1" ht="36.950000000000003" customHeight="1">
      <c r="B42" s="41"/>
      <c r="C42" s="30" t="s">
        <v>103</v>
      </c>
      <c r="D42" s="42"/>
      <c r="E42" s="42"/>
      <c r="F42" s="42"/>
      <c r="G42" s="42"/>
      <c r="H42" s="42"/>
      <c r="I42" s="106"/>
      <c r="J42" s="42"/>
      <c r="K42" s="45"/>
    </row>
    <row r="43" spans="2:11" s="1" customFormat="1" ht="6.95" customHeight="1">
      <c r="B43" s="41"/>
      <c r="C43" s="42"/>
      <c r="D43" s="42"/>
      <c r="E43" s="42"/>
      <c r="F43" s="42"/>
      <c r="G43" s="42"/>
      <c r="H43" s="42"/>
      <c r="I43" s="106"/>
      <c r="J43" s="42"/>
      <c r="K43" s="45"/>
    </row>
    <row r="44" spans="2:11" s="1" customFormat="1" ht="14.45" customHeight="1">
      <c r="B44" s="41"/>
      <c r="C44" s="37" t="s">
        <v>19</v>
      </c>
      <c r="D44" s="42"/>
      <c r="E44" s="42"/>
      <c r="F44" s="42"/>
      <c r="G44" s="42"/>
      <c r="H44" s="42"/>
      <c r="I44" s="106"/>
      <c r="J44" s="42"/>
      <c r="K44" s="45"/>
    </row>
    <row r="45" spans="2:11" s="1" customFormat="1" ht="16.5" customHeight="1">
      <c r="B45" s="41"/>
      <c r="C45" s="42"/>
      <c r="D45" s="42"/>
      <c r="E45" s="357" t="str">
        <f>E7</f>
        <v>VD Strekov_oprava strechy strojovny jezu</v>
      </c>
      <c r="F45" s="358"/>
      <c r="G45" s="358"/>
      <c r="H45" s="358"/>
      <c r="I45" s="106"/>
      <c r="J45" s="42"/>
      <c r="K45" s="45"/>
    </row>
    <row r="46" spans="2:11" s="1" customFormat="1" ht="14.45" customHeight="1">
      <c r="B46" s="41"/>
      <c r="C46" s="37" t="s">
        <v>101</v>
      </c>
      <c r="D46" s="42"/>
      <c r="E46" s="42"/>
      <c r="F46" s="42"/>
      <c r="G46" s="42"/>
      <c r="H46" s="42"/>
      <c r="I46" s="106"/>
      <c r="J46" s="42"/>
      <c r="K46" s="45"/>
    </row>
    <row r="47" spans="2:11" s="1" customFormat="1" ht="17.25" customHeight="1">
      <c r="B47" s="41"/>
      <c r="C47" s="42"/>
      <c r="D47" s="42"/>
      <c r="E47" s="359" t="str">
        <f>E9</f>
        <v>SO 03 - Střechy vstupu a průchodu nad tělesem dráhy (V1.1, V1.2, V2.1, L1)</v>
      </c>
      <c r="F47" s="360"/>
      <c r="G47" s="360"/>
      <c r="H47" s="360"/>
      <c r="I47" s="106"/>
      <c r="J47" s="42"/>
      <c r="K47" s="45"/>
    </row>
    <row r="48" spans="2:11" s="1" customFormat="1" ht="6.95" customHeight="1">
      <c r="B48" s="41"/>
      <c r="C48" s="42"/>
      <c r="D48" s="42"/>
      <c r="E48" s="42"/>
      <c r="F48" s="42"/>
      <c r="G48" s="42"/>
      <c r="H48" s="42"/>
      <c r="I48" s="106"/>
      <c r="J48" s="42"/>
      <c r="K48" s="45"/>
    </row>
    <row r="49" spans="2:47" s="1" customFormat="1" ht="18" customHeight="1">
      <c r="B49" s="41"/>
      <c r="C49" s="37" t="s">
        <v>23</v>
      </c>
      <c r="D49" s="42"/>
      <c r="E49" s="42"/>
      <c r="F49" s="35" t="str">
        <f>F12</f>
        <v>Ústí nad Labem</v>
      </c>
      <c r="G49" s="42"/>
      <c r="H49" s="42"/>
      <c r="I49" s="107" t="s">
        <v>25</v>
      </c>
      <c r="J49" s="108" t="str">
        <f>IF(J12="","",J12)</f>
        <v>12. 3. 2018</v>
      </c>
      <c r="K49" s="45"/>
    </row>
    <row r="50" spans="2:47" s="1" customFormat="1" ht="6.95" customHeight="1">
      <c r="B50" s="41"/>
      <c r="C50" s="42"/>
      <c r="D50" s="42"/>
      <c r="E50" s="42"/>
      <c r="F50" s="42"/>
      <c r="G50" s="42"/>
      <c r="H50" s="42"/>
      <c r="I50" s="106"/>
      <c r="J50" s="42"/>
      <c r="K50" s="45"/>
    </row>
    <row r="51" spans="2:47" s="1" customFormat="1" ht="15">
      <c r="B51" s="41"/>
      <c r="C51" s="37" t="s">
        <v>27</v>
      </c>
      <c r="D51" s="42"/>
      <c r="E51" s="42"/>
      <c r="F51" s="35" t="str">
        <f>E15</f>
        <v xml:space="preserve"> </v>
      </c>
      <c r="G51" s="42"/>
      <c r="H51" s="42"/>
      <c r="I51" s="107" t="s">
        <v>33</v>
      </c>
      <c r="J51" s="348" t="str">
        <f>E21</f>
        <v>Severní stavební a.s.</v>
      </c>
      <c r="K51" s="45"/>
    </row>
    <row r="52" spans="2:47" s="1" customFormat="1" ht="14.45" customHeight="1">
      <c r="B52" s="41"/>
      <c r="C52" s="37" t="s">
        <v>31</v>
      </c>
      <c r="D52" s="42"/>
      <c r="E52" s="42"/>
      <c r="F52" s="35" t="str">
        <f>IF(E18="","",E18)</f>
        <v/>
      </c>
      <c r="G52" s="42"/>
      <c r="H52" s="42"/>
      <c r="I52" s="106"/>
      <c r="J52" s="352"/>
      <c r="K52" s="45"/>
    </row>
    <row r="53" spans="2:47" s="1" customFormat="1" ht="10.35" customHeight="1">
      <c r="B53" s="41"/>
      <c r="C53" s="42"/>
      <c r="D53" s="42"/>
      <c r="E53" s="42"/>
      <c r="F53" s="42"/>
      <c r="G53" s="42"/>
      <c r="H53" s="42"/>
      <c r="I53" s="106"/>
      <c r="J53" s="42"/>
      <c r="K53" s="45"/>
    </row>
    <row r="54" spans="2:47" s="1" customFormat="1" ht="29.25" customHeight="1">
      <c r="B54" s="41"/>
      <c r="C54" s="130" t="s">
        <v>104</v>
      </c>
      <c r="D54" s="120"/>
      <c r="E54" s="120"/>
      <c r="F54" s="120"/>
      <c r="G54" s="120"/>
      <c r="H54" s="120"/>
      <c r="I54" s="131"/>
      <c r="J54" s="132" t="s">
        <v>105</v>
      </c>
      <c r="K54" s="133"/>
    </row>
    <row r="55" spans="2:47" s="1" customFormat="1" ht="10.35" customHeight="1">
      <c r="B55" s="41"/>
      <c r="C55" s="42"/>
      <c r="D55" s="42"/>
      <c r="E55" s="42"/>
      <c r="F55" s="42"/>
      <c r="G55" s="42"/>
      <c r="H55" s="42"/>
      <c r="I55" s="106"/>
      <c r="J55" s="42"/>
      <c r="K55" s="45"/>
    </row>
    <row r="56" spans="2:47" s="1" customFormat="1" ht="29.25" customHeight="1">
      <c r="B56" s="41"/>
      <c r="C56" s="134" t="s">
        <v>106</v>
      </c>
      <c r="D56" s="42"/>
      <c r="E56" s="42"/>
      <c r="F56" s="42"/>
      <c r="G56" s="42"/>
      <c r="H56" s="42"/>
      <c r="I56" s="106"/>
      <c r="J56" s="116">
        <f>J89</f>
        <v>0</v>
      </c>
      <c r="K56" s="45"/>
      <c r="AU56" s="24" t="s">
        <v>107</v>
      </c>
    </row>
    <row r="57" spans="2:47" s="7" customFormat="1" ht="24.95" customHeight="1">
      <c r="B57" s="135"/>
      <c r="C57" s="136"/>
      <c r="D57" s="137" t="s">
        <v>108</v>
      </c>
      <c r="E57" s="138"/>
      <c r="F57" s="138"/>
      <c r="G57" s="138"/>
      <c r="H57" s="138"/>
      <c r="I57" s="139"/>
      <c r="J57" s="140">
        <f>J90</f>
        <v>0</v>
      </c>
      <c r="K57" s="141"/>
    </row>
    <row r="58" spans="2:47" s="8" customFormat="1" ht="19.899999999999999" customHeight="1">
      <c r="B58" s="142"/>
      <c r="C58" s="143"/>
      <c r="D58" s="144" t="s">
        <v>109</v>
      </c>
      <c r="E58" s="145"/>
      <c r="F58" s="145"/>
      <c r="G58" s="145"/>
      <c r="H58" s="145"/>
      <c r="I58" s="146"/>
      <c r="J58" s="147">
        <f>J91</f>
        <v>0</v>
      </c>
      <c r="K58" s="148"/>
    </row>
    <row r="59" spans="2:47" s="8" customFormat="1" ht="19.899999999999999" customHeight="1">
      <c r="B59" s="142"/>
      <c r="C59" s="143"/>
      <c r="D59" s="144" t="s">
        <v>110</v>
      </c>
      <c r="E59" s="145"/>
      <c r="F59" s="145"/>
      <c r="G59" s="145"/>
      <c r="H59" s="145"/>
      <c r="I59" s="146"/>
      <c r="J59" s="147">
        <f>J98</f>
        <v>0</v>
      </c>
      <c r="K59" s="148"/>
    </row>
    <row r="60" spans="2:47" s="8" customFormat="1" ht="19.899999999999999" customHeight="1">
      <c r="B60" s="142"/>
      <c r="C60" s="143"/>
      <c r="D60" s="144" t="s">
        <v>111</v>
      </c>
      <c r="E60" s="145"/>
      <c r="F60" s="145"/>
      <c r="G60" s="145"/>
      <c r="H60" s="145"/>
      <c r="I60" s="146"/>
      <c r="J60" s="147">
        <f>J120</f>
        <v>0</v>
      </c>
      <c r="K60" s="148"/>
    </row>
    <row r="61" spans="2:47" s="8" customFormat="1" ht="19.899999999999999" customHeight="1">
      <c r="B61" s="142"/>
      <c r="C61" s="143"/>
      <c r="D61" s="144" t="s">
        <v>112</v>
      </c>
      <c r="E61" s="145"/>
      <c r="F61" s="145"/>
      <c r="G61" s="145"/>
      <c r="H61" s="145"/>
      <c r="I61" s="146"/>
      <c r="J61" s="147">
        <f>J140</f>
        <v>0</v>
      </c>
      <c r="K61" s="148"/>
    </row>
    <row r="62" spans="2:47" s="7" customFormat="1" ht="24.95" customHeight="1">
      <c r="B62" s="135"/>
      <c r="C62" s="136"/>
      <c r="D62" s="137" t="s">
        <v>113</v>
      </c>
      <c r="E62" s="138"/>
      <c r="F62" s="138"/>
      <c r="G62" s="138"/>
      <c r="H62" s="138"/>
      <c r="I62" s="139"/>
      <c r="J62" s="140">
        <f>J143</f>
        <v>0</v>
      </c>
      <c r="K62" s="141"/>
    </row>
    <row r="63" spans="2:47" s="8" customFormat="1" ht="19.899999999999999" customHeight="1">
      <c r="B63" s="142"/>
      <c r="C63" s="143"/>
      <c r="D63" s="144" t="s">
        <v>114</v>
      </c>
      <c r="E63" s="145"/>
      <c r="F63" s="145"/>
      <c r="G63" s="145"/>
      <c r="H63" s="145"/>
      <c r="I63" s="146"/>
      <c r="J63" s="147">
        <f>J144</f>
        <v>0</v>
      </c>
      <c r="K63" s="148"/>
    </row>
    <row r="64" spans="2:47" s="8" customFormat="1" ht="19.899999999999999" customHeight="1">
      <c r="B64" s="142"/>
      <c r="C64" s="143"/>
      <c r="D64" s="144" t="s">
        <v>116</v>
      </c>
      <c r="E64" s="145"/>
      <c r="F64" s="145"/>
      <c r="G64" s="145"/>
      <c r="H64" s="145"/>
      <c r="I64" s="146"/>
      <c r="J64" s="147">
        <f>J152</f>
        <v>0</v>
      </c>
      <c r="K64" s="148"/>
    </row>
    <row r="65" spans="2:12" s="8" customFormat="1" ht="19.899999999999999" customHeight="1">
      <c r="B65" s="142"/>
      <c r="C65" s="143"/>
      <c r="D65" s="144" t="s">
        <v>117</v>
      </c>
      <c r="E65" s="145"/>
      <c r="F65" s="145"/>
      <c r="G65" s="145"/>
      <c r="H65" s="145"/>
      <c r="I65" s="146"/>
      <c r="J65" s="147">
        <f>J167</f>
        <v>0</v>
      </c>
      <c r="K65" s="148"/>
    </row>
    <row r="66" spans="2:12" s="8" customFormat="1" ht="19.899999999999999" customHeight="1">
      <c r="B66" s="142"/>
      <c r="C66" s="143"/>
      <c r="D66" s="144" t="s">
        <v>118</v>
      </c>
      <c r="E66" s="145"/>
      <c r="F66" s="145"/>
      <c r="G66" s="145"/>
      <c r="H66" s="145"/>
      <c r="I66" s="146"/>
      <c r="J66" s="147">
        <f>J176</f>
        <v>0</v>
      </c>
      <c r="K66" s="148"/>
    </row>
    <row r="67" spans="2:12" s="7" customFormat="1" ht="24.95" customHeight="1">
      <c r="B67" s="135"/>
      <c r="C67" s="136"/>
      <c r="D67" s="137" t="s">
        <v>120</v>
      </c>
      <c r="E67" s="138"/>
      <c r="F67" s="138"/>
      <c r="G67" s="138"/>
      <c r="H67" s="138"/>
      <c r="I67" s="139"/>
      <c r="J67" s="140">
        <f>J182</f>
        <v>0</v>
      </c>
      <c r="K67" s="141"/>
    </row>
    <row r="68" spans="2:12" s="8" customFormat="1" ht="19.899999999999999" customHeight="1">
      <c r="B68" s="142"/>
      <c r="C68" s="143"/>
      <c r="D68" s="144" t="s">
        <v>121</v>
      </c>
      <c r="E68" s="145"/>
      <c r="F68" s="145"/>
      <c r="G68" s="145"/>
      <c r="H68" s="145"/>
      <c r="I68" s="146"/>
      <c r="J68" s="147">
        <f>J183</f>
        <v>0</v>
      </c>
      <c r="K68" s="148"/>
    </row>
    <row r="69" spans="2:12" s="8" customFormat="1" ht="19.899999999999999" customHeight="1">
      <c r="B69" s="142"/>
      <c r="C69" s="143"/>
      <c r="D69" s="144" t="s">
        <v>122</v>
      </c>
      <c r="E69" s="145"/>
      <c r="F69" s="145"/>
      <c r="G69" s="145"/>
      <c r="H69" s="145"/>
      <c r="I69" s="146"/>
      <c r="J69" s="147">
        <f>J190</f>
        <v>0</v>
      </c>
      <c r="K69" s="148"/>
    </row>
    <row r="70" spans="2:12" s="1" customFormat="1" ht="21.75" customHeight="1">
      <c r="B70" s="41"/>
      <c r="C70" s="42"/>
      <c r="D70" s="42"/>
      <c r="E70" s="42"/>
      <c r="F70" s="42"/>
      <c r="G70" s="42"/>
      <c r="H70" s="42"/>
      <c r="I70" s="106"/>
      <c r="J70" s="42"/>
      <c r="K70" s="45"/>
    </row>
    <row r="71" spans="2:12" s="1" customFormat="1" ht="6.95" customHeight="1">
      <c r="B71" s="56"/>
      <c r="C71" s="57"/>
      <c r="D71" s="57"/>
      <c r="E71" s="57"/>
      <c r="F71" s="57"/>
      <c r="G71" s="57"/>
      <c r="H71" s="57"/>
      <c r="I71" s="127"/>
      <c r="J71" s="57"/>
      <c r="K71" s="58"/>
    </row>
    <row r="75" spans="2:12" s="1" customFormat="1" ht="6.95" customHeight="1">
      <c r="B75" s="59"/>
      <c r="C75" s="60"/>
      <c r="D75" s="60"/>
      <c r="E75" s="60"/>
      <c r="F75" s="60"/>
      <c r="G75" s="60"/>
      <c r="H75" s="60"/>
      <c r="I75" s="128"/>
      <c r="J75" s="60"/>
      <c r="K75" s="60"/>
      <c r="L75" s="41"/>
    </row>
    <row r="76" spans="2:12" s="1" customFormat="1" ht="36.950000000000003" customHeight="1">
      <c r="B76" s="41"/>
      <c r="C76" s="61" t="s">
        <v>123</v>
      </c>
      <c r="L76" s="41"/>
    </row>
    <row r="77" spans="2:12" s="1" customFormat="1" ht="6.95" customHeight="1">
      <c r="B77" s="41"/>
      <c r="L77" s="41"/>
    </row>
    <row r="78" spans="2:12" s="1" customFormat="1" ht="14.45" customHeight="1">
      <c r="B78" s="41"/>
      <c r="C78" s="63" t="s">
        <v>19</v>
      </c>
      <c r="L78" s="41"/>
    </row>
    <row r="79" spans="2:12" s="1" customFormat="1" ht="16.5" customHeight="1">
      <c r="B79" s="41"/>
      <c r="E79" s="353" t="str">
        <f>E7</f>
        <v>VD Strekov_oprava strechy strojovny jezu</v>
      </c>
      <c r="F79" s="354"/>
      <c r="G79" s="354"/>
      <c r="H79" s="354"/>
      <c r="L79" s="41"/>
    </row>
    <row r="80" spans="2:12" s="1" customFormat="1" ht="14.45" customHeight="1">
      <c r="B80" s="41"/>
      <c r="C80" s="63" t="s">
        <v>101</v>
      </c>
      <c r="L80" s="41"/>
    </row>
    <row r="81" spans="2:65" s="1" customFormat="1" ht="17.25" customHeight="1">
      <c r="B81" s="41"/>
      <c r="E81" s="322" t="str">
        <f>E9</f>
        <v>SO 03 - Střechy vstupu a průchodu nad tělesem dráhy (V1.1, V1.2, V2.1, L1)</v>
      </c>
      <c r="F81" s="355"/>
      <c r="G81" s="355"/>
      <c r="H81" s="355"/>
      <c r="L81" s="41"/>
    </row>
    <row r="82" spans="2:65" s="1" customFormat="1" ht="6.95" customHeight="1">
      <c r="B82" s="41"/>
      <c r="L82" s="41"/>
    </row>
    <row r="83" spans="2:65" s="1" customFormat="1" ht="18" customHeight="1">
      <c r="B83" s="41"/>
      <c r="C83" s="63" t="s">
        <v>23</v>
      </c>
      <c r="F83" s="149" t="str">
        <f>F12</f>
        <v>Ústí nad Labem</v>
      </c>
      <c r="I83" s="150" t="s">
        <v>25</v>
      </c>
      <c r="J83" s="67" t="str">
        <f>IF(J12="","",J12)</f>
        <v>12. 3. 2018</v>
      </c>
      <c r="L83" s="41"/>
    </row>
    <row r="84" spans="2:65" s="1" customFormat="1" ht="6.95" customHeight="1">
      <c r="B84" s="41"/>
      <c r="L84" s="41"/>
    </row>
    <row r="85" spans="2:65" s="1" customFormat="1" ht="15">
      <c r="B85" s="41"/>
      <c r="C85" s="63" t="s">
        <v>27</v>
      </c>
      <c r="F85" s="149" t="str">
        <f>E15</f>
        <v xml:space="preserve"> </v>
      </c>
      <c r="I85" s="150" t="s">
        <v>33</v>
      </c>
      <c r="J85" s="149" t="str">
        <f>E21</f>
        <v>Severní stavební a.s.</v>
      </c>
      <c r="L85" s="41"/>
    </row>
    <row r="86" spans="2:65" s="1" customFormat="1" ht="14.45" customHeight="1">
      <c r="B86" s="41"/>
      <c r="C86" s="63" t="s">
        <v>31</v>
      </c>
      <c r="F86" s="149" t="str">
        <f>IF(E18="","",E18)</f>
        <v/>
      </c>
      <c r="L86" s="41"/>
    </row>
    <row r="87" spans="2:65" s="1" customFormat="1" ht="10.35" customHeight="1">
      <c r="B87" s="41"/>
      <c r="L87" s="41"/>
    </row>
    <row r="88" spans="2:65" s="9" customFormat="1" ht="29.25" customHeight="1">
      <c r="B88" s="151"/>
      <c r="C88" s="152" t="s">
        <v>124</v>
      </c>
      <c r="D88" s="153" t="s">
        <v>59</v>
      </c>
      <c r="E88" s="153" t="s">
        <v>55</v>
      </c>
      <c r="F88" s="153" t="s">
        <v>125</v>
      </c>
      <c r="G88" s="153" t="s">
        <v>126</v>
      </c>
      <c r="H88" s="153" t="s">
        <v>127</v>
      </c>
      <c r="I88" s="154" t="s">
        <v>128</v>
      </c>
      <c r="J88" s="153" t="s">
        <v>105</v>
      </c>
      <c r="K88" s="155" t="s">
        <v>129</v>
      </c>
      <c r="L88" s="151"/>
      <c r="M88" s="73" t="s">
        <v>130</v>
      </c>
      <c r="N88" s="74" t="s">
        <v>44</v>
      </c>
      <c r="O88" s="74" t="s">
        <v>131</v>
      </c>
      <c r="P88" s="74" t="s">
        <v>132</v>
      </c>
      <c r="Q88" s="74" t="s">
        <v>133</v>
      </c>
      <c r="R88" s="74" t="s">
        <v>134</v>
      </c>
      <c r="S88" s="74" t="s">
        <v>135</v>
      </c>
      <c r="T88" s="75" t="s">
        <v>136</v>
      </c>
    </row>
    <row r="89" spans="2:65" s="1" customFormat="1" ht="29.25" customHeight="1">
      <c r="B89" s="41"/>
      <c r="C89" s="77" t="s">
        <v>106</v>
      </c>
      <c r="J89" s="156">
        <f>BK89</f>
        <v>0</v>
      </c>
      <c r="L89" s="41"/>
      <c r="M89" s="76"/>
      <c r="N89" s="68"/>
      <c r="O89" s="68"/>
      <c r="P89" s="157">
        <f>P90+P143+P182</f>
        <v>0</v>
      </c>
      <c r="Q89" s="68"/>
      <c r="R89" s="157">
        <f>R90+R143+R182</f>
        <v>1.9241217100000003</v>
      </c>
      <c r="S89" s="68"/>
      <c r="T89" s="158">
        <f>T90+T143+T182</f>
        <v>5.1456750000000007</v>
      </c>
      <c r="AT89" s="24" t="s">
        <v>73</v>
      </c>
      <c r="AU89" s="24" t="s">
        <v>107</v>
      </c>
      <c r="BK89" s="159">
        <f>BK90+BK143+BK182</f>
        <v>0</v>
      </c>
    </row>
    <row r="90" spans="2:65" s="10" customFormat="1" ht="37.35" customHeight="1">
      <c r="B90" s="160"/>
      <c r="D90" s="161" t="s">
        <v>73</v>
      </c>
      <c r="E90" s="162" t="s">
        <v>137</v>
      </c>
      <c r="F90" s="162" t="s">
        <v>138</v>
      </c>
      <c r="I90" s="163"/>
      <c r="J90" s="164">
        <f>BK90</f>
        <v>0</v>
      </c>
      <c r="L90" s="160"/>
      <c r="M90" s="165"/>
      <c r="N90" s="166"/>
      <c r="O90" s="166"/>
      <c r="P90" s="167">
        <f>P91+P98+P120+P140</f>
        <v>0</v>
      </c>
      <c r="Q90" s="166"/>
      <c r="R90" s="167">
        <f>R91+R98+R120+R140</f>
        <v>1.1185072500000002</v>
      </c>
      <c r="S90" s="166"/>
      <c r="T90" s="168">
        <f>T91+T98+T120+T140</f>
        <v>3.5207250000000001</v>
      </c>
      <c r="AR90" s="161" t="s">
        <v>82</v>
      </c>
      <c r="AT90" s="169" t="s">
        <v>73</v>
      </c>
      <c r="AU90" s="169" t="s">
        <v>74</v>
      </c>
      <c r="AY90" s="161" t="s">
        <v>139</v>
      </c>
      <c r="BK90" s="170">
        <f>BK91+BK98+BK120+BK140</f>
        <v>0</v>
      </c>
    </row>
    <row r="91" spans="2:65" s="10" customFormat="1" ht="19.899999999999999" customHeight="1">
      <c r="B91" s="160"/>
      <c r="D91" s="161" t="s">
        <v>73</v>
      </c>
      <c r="E91" s="171" t="s">
        <v>140</v>
      </c>
      <c r="F91" s="171" t="s">
        <v>141</v>
      </c>
      <c r="I91" s="163"/>
      <c r="J91" s="172">
        <f>BK91</f>
        <v>0</v>
      </c>
      <c r="L91" s="160"/>
      <c r="M91" s="165"/>
      <c r="N91" s="166"/>
      <c r="O91" s="166"/>
      <c r="P91" s="167">
        <f>SUM(P92:P97)</f>
        <v>0</v>
      </c>
      <c r="Q91" s="166"/>
      <c r="R91" s="167">
        <f>SUM(R92:R97)</f>
        <v>1.1185072500000002</v>
      </c>
      <c r="S91" s="166"/>
      <c r="T91" s="168">
        <f>SUM(T92:T97)</f>
        <v>0</v>
      </c>
      <c r="AR91" s="161" t="s">
        <v>82</v>
      </c>
      <c r="AT91" s="169" t="s">
        <v>73</v>
      </c>
      <c r="AU91" s="169" t="s">
        <v>82</v>
      </c>
      <c r="AY91" s="161" t="s">
        <v>139</v>
      </c>
      <c r="BK91" s="170">
        <f>SUM(BK92:BK97)</f>
        <v>0</v>
      </c>
    </row>
    <row r="92" spans="2:65" s="1" customFormat="1" ht="25.5" customHeight="1">
      <c r="B92" s="173"/>
      <c r="C92" s="174" t="s">
        <v>82</v>
      </c>
      <c r="D92" s="174" t="s">
        <v>142</v>
      </c>
      <c r="E92" s="175" t="s">
        <v>374</v>
      </c>
      <c r="F92" s="176" t="s">
        <v>144</v>
      </c>
      <c r="G92" s="177" t="s">
        <v>157</v>
      </c>
      <c r="H92" s="178">
        <v>54.164999999999999</v>
      </c>
      <c r="I92" s="179"/>
      <c r="J92" s="180">
        <f>ROUND(I92*H92,2)</f>
        <v>0</v>
      </c>
      <c r="K92" s="176" t="s">
        <v>5</v>
      </c>
      <c r="L92" s="41"/>
      <c r="M92" s="181" t="s">
        <v>5</v>
      </c>
      <c r="N92" s="182" t="s">
        <v>45</v>
      </c>
      <c r="O92" s="42"/>
      <c r="P92" s="183">
        <f>O92*H92</f>
        <v>0</v>
      </c>
      <c r="Q92" s="183">
        <v>2.0650000000000002E-2</v>
      </c>
      <c r="R92" s="183">
        <f>Q92*H92</f>
        <v>1.1185072500000002</v>
      </c>
      <c r="S92" s="183">
        <v>0</v>
      </c>
      <c r="T92" s="184">
        <f>S92*H92</f>
        <v>0</v>
      </c>
      <c r="AR92" s="24" t="s">
        <v>147</v>
      </c>
      <c r="AT92" s="24" t="s">
        <v>142</v>
      </c>
      <c r="AU92" s="24" t="s">
        <v>84</v>
      </c>
      <c r="AY92" s="24" t="s">
        <v>139</v>
      </c>
      <c r="BE92" s="185">
        <f>IF(N92="základní",J92,0)</f>
        <v>0</v>
      </c>
      <c r="BF92" s="185">
        <f>IF(N92="snížená",J92,0)</f>
        <v>0</v>
      </c>
      <c r="BG92" s="185">
        <f>IF(N92="zákl. přenesená",J92,0)</f>
        <v>0</v>
      </c>
      <c r="BH92" s="185">
        <f>IF(N92="sníž. přenesená",J92,0)</f>
        <v>0</v>
      </c>
      <c r="BI92" s="185">
        <f>IF(N92="nulová",J92,0)</f>
        <v>0</v>
      </c>
      <c r="BJ92" s="24" t="s">
        <v>82</v>
      </c>
      <c r="BK92" s="185">
        <f>ROUND(I92*H92,2)</f>
        <v>0</v>
      </c>
      <c r="BL92" s="24" t="s">
        <v>147</v>
      </c>
      <c r="BM92" s="24" t="s">
        <v>453</v>
      </c>
    </row>
    <row r="93" spans="2:65" s="11" customFormat="1">
      <c r="B93" s="186"/>
      <c r="D93" s="187" t="s">
        <v>149</v>
      </c>
      <c r="E93" s="188" t="s">
        <v>5</v>
      </c>
      <c r="F93" s="189" t="s">
        <v>454</v>
      </c>
      <c r="H93" s="190">
        <v>41.164999999999999</v>
      </c>
      <c r="I93" s="191"/>
      <c r="L93" s="186"/>
      <c r="M93" s="192"/>
      <c r="N93" s="193"/>
      <c r="O93" s="193"/>
      <c r="P93" s="193"/>
      <c r="Q93" s="193"/>
      <c r="R93" s="193"/>
      <c r="S93" s="193"/>
      <c r="T93" s="194"/>
      <c r="AT93" s="188" t="s">
        <v>149</v>
      </c>
      <c r="AU93" s="188" t="s">
        <v>84</v>
      </c>
      <c r="AV93" s="11" t="s">
        <v>84</v>
      </c>
      <c r="AW93" s="11" t="s">
        <v>37</v>
      </c>
      <c r="AX93" s="11" t="s">
        <v>74</v>
      </c>
      <c r="AY93" s="188" t="s">
        <v>139</v>
      </c>
    </row>
    <row r="94" spans="2:65" s="11" customFormat="1">
      <c r="B94" s="186"/>
      <c r="D94" s="187" t="s">
        <v>149</v>
      </c>
      <c r="E94" s="188" t="s">
        <v>5</v>
      </c>
      <c r="F94" s="189" t="s">
        <v>455</v>
      </c>
      <c r="H94" s="190">
        <v>26</v>
      </c>
      <c r="I94" s="191"/>
      <c r="L94" s="186"/>
      <c r="M94" s="192"/>
      <c r="N94" s="193"/>
      <c r="O94" s="193"/>
      <c r="P94" s="193"/>
      <c r="Q94" s="193"/>
      <c r="R94" s="193"/>
      <c r="S94" s="193"/>
      <c r="T94" s="194"/>
      <c r="AT94" s="188" t="s">
        <v>149</v>
      </c>
      <c r="AU94" s="188" t="s">
        <v>84</v>
      </c>
      <c r="AV94" s="11" t="s">
        <v>84</v>
      </c>
      <c r="AW94" s="11" t="s">
        <v>37</v>
      </c>
      <c r="AX94" s="11" t="s">
        <v>74</v>
      </c>
      <c r="AY94" s="188" t="s">
        <v>139</v>
      </c>
    </row>
    <row r="95" spans="2:65" s="11" customFormat="1">
      <c r="B95" s="186"/>
      <c r="D95" s="187" t="s">
        <v>149</v>
      </c>
      <c r="E95" s="188" t="s">
        <v>5</v>
      </c>
      <c r="F95" s="189" t="s">
        <v>456</v>
      </c>
      <c r="H95" s="190">
        <v>41.164999999999999</v>
      </c>
      <c r="I95" s="191"/>
      <c r="L95" s="186"/>
      <c r="M95" s="192"/>
      <c r="N95" s="193"/>
      <c r="O95" s="193"/>
      <c r="P95" s="193"/>
      <c r="Q95" s="193"/>
      <c r="R95" s="193"/>
      <c r="S95" s="193"/>
      <c r="T95" s="194"/>
      <c r="AT95" s="188" t="s">
        <v>149</v>
      </c>
      <c r="AU95" s="188" t="s">
        <v>84</v>
      </c>
      <c r="AV95" s="11" t="s">
        <v>84</v>
      </c>
      <c r="AW95" s="11" t="s">
        <v>37</v>
      </c>
      <c r="AX95" s="11" t="s">
        <v>74</v>
      </c>
      <c r="AY95" s="188" t="s">
        <v>139</v>
      </c>
    </row>
    <row r="96" spans="2:65" s="13" customFormat="1">
      <c r="B96" s="206"/>
      <c r="D96" s="187" t="s">
        <v>149</v>
      </c>
      <c r="E96" s="207" t="s">
        <v>5</v>
      </c>
      <c r="F96" s="208" t="s">
        <v>163</v>
      </c>
      <c r="H96" s="209">
        <v>108.33</v>
      </c>
      <c r="I96" s="210"/>
      <c r="L96" s="206"/>
      <c r="M96" s="211"/>
      <c r="N96" s="212"/>
      <c r="O96" s="212"/>
      <c r="P96" s="212"/>
      <c r="Q96" s="212"/>
      <c r="R96" s="212"/>
      <c r="S96" s="212"/>
      <c r="T96" s="213"/>
      <c r="AT96" s="207" t="s">
        <v>149</v>
      </c>
      <c r="AU96" s="207" t="s">
        <v>84</v>
      </c>
      <c r="AV96" s="13" t="s">
        <v>164</v>
      </c>
      <c r="AW96" s="13" t="s">
        <v>37</v>
      </c>
      <c r="AX96" s="13" t="s">
        <v>74</v>
      </c>
      <c r="AY96" s="207" t="s">
        <v>139</v>
      </c>
    </row>
    <row r="97" spans="2:65" s="11" customFormat="1">
      <c r="B97" s="186"/>
      <c r="D97" s="187" t="s">
        <v>149</v>
      </c>
      <c r="E97" s="188" t="s">
        <v>5</v>
      </c>
      <c r="F97" s="189" t="s">
        <v>457</v>
      </c>
      <c r="H97" s="190">
        <v>54.164999999999999</v>
      </c>
      <c r="I97" s="191"/>
      <c r="L97" s="186"/>
      <c r="M97" s="192"/>
      <c r="N97" s="193"/>
      <c r="O97" s="193"/>
      <c r="P97" s="193"/>
      <c r="Q97" s="193"/>
      <c r="R97" s="193"/>
      <c r="S97" s="193"/>
      <c r="T97" s="194"/>
      <c r="AT97" s="188" t="s">
        <v>149</v>
      </c>
      <c r="AU97" s="188" t="s">
        <v>84</v>
      </c>
      <c r="AV97" s="11" t="s">
        <v>84</v>
      </c>
      <c r="AW97" s="11" t="s">
        <v>37</v>
      </c>
      <c r="AX97" s="11" t="s">
        <v>82</v>
      </c>
      <c r="AY97" s="188" t="s">
        <v>139</v>
      </c>
    </row>
    <row r="98" spans="2:65" s="10" customFormat="1" ht="29.85" customHeight="1">
      <c r="B98" s="160"/>
      <c r="D98" s="161" t="s">
        <v>73</v>
      </c>
      <c r="E98" s="171" t="s">
        <v>153</v>
      </c>
      <c r="F98" s="171" t="s">
        <v>154</v>
      </c>
      <c r="I98" s="163"/>
      <c r="J98" s="172">
        <f>BK98</f>
        <v>0</v>
      </c>
      <c r="L98" s="160"/>
      <c r="M98" s="165"/>
      <c r="N98" s="166"/>
      <c r="O98" s="166"/>
      <c r="P98" s="167">
        <f>SUM(P99:P119)</f>
        <v>0</v>
      </c>
      <c r="Q98" s="166"/>
      <c r="R98" s="167">
        <f>SUM(R99:R119)</f>
        <v>0</v>
      </c>
      <c r="S98" s="166"/>
      <c r="T98" s="168">
        <f>SUM(T99:T119)</f>
        <v>3.5207250000000001</v>
      </c>
      <c r="AR98" s="161" t="s">
        <v>82</v>
      </c>
      <c r="AT98" s="169" t="s">
        <v>73</v>
      </c>
      <c r="AU98" s="169" t="s">
        <v>82</v>
      </c>
      <c r="AY98" s="161" t="s">
        <v>139</v>
      </c>
      <c r="BK98" s="170">
        <f>SUM(BK99:BK119)</f>
        <v>0</v>
      </c>
    </row>
    <row r="99" spans="2:65" s="1" customFormat="1" ht="25.5" customHeight="1">
      <c r="B99" s="173"/>
      <c r="C99" s="174" t="s">
        <v>84</v>
      </c>
      <c r="D99" s="174" t="s">
        <v>142</v>
      </c>
      <c r="E99" s="175" t="s">
        <v>155</v>
      </c>
      <c r="F99" s="176" t="s">
        <v>156</v>
      </c>
      <c r="G99" s="177" t="s">
        <v>157</v>
      </c>
      <c r="H99" s="178">
        <v>54.164999999999999</v>
      </c>
      <c r="I99" s="179"/>
      <c r="J99" s="180">
        <f>ROUND(I99*H99,2)</f>
        <v>0</v>
      </c>
      <c r="K99" s="176" t="s">
        <v>146</v>
      </c>
      <c r="L99" s="41"/>
      <c r="M99" s="181" t="s">
        <v>5</v>
      </c>
      <c r="N99" s="182" t="s">
        <v>45</v>
      </c>
      <c r="O99" s="42"/>
      <c r="P99" s="183">
        <f>O99*H99</f>
        <v>0</v>
      </c>
      <c r="Q99" s="183">
        <v>0</v>
      </c>
      <c r="R99" s="183">
        <f>Q99*H99</f>
        <v>0</v>
      </c>
      <c r="S99" s="183">
        <v>6.5000000000000002E-2</v>
      </c>
      <c r="T99" s="184">
        <f>S99*H99</f>
        <v>3.5207250000000001</v>
      </c>
      <c r="AR99" s="24" t="s">
        <v>147</v>
      </c>
      <c r="AT99" s="24" t="s">
        <v>142</v>
      </c>
      <c r="AU99" s="24" t="s">
        <v>84</v>
      </c>
      <c r="AY99" s="24" t="s">
        <v>139</v>
      </c>
      <c r="BE99" s="185">
        <f>IF(N99="základní",J99,0)</f>
        <v>0</v>
      </c>
      <c r="BF99" s="185">
        <f>IF(N99="snížená",J99,0)</f>
        <v>0</v>
      </c>
      <c r="BG99" s="185">
        <f>IF(N99="zákl. přenesená",J99,0)</f>
        <v>0</v>
      </c>
      <c r="BH99" s="185">
        <f>IF(N99="sníž. přenesená",J99,0)</f>
        <v>0</v>
      </c>
      <c r="BI99" s="185">
        <f>IF(N99="nulová",J99,0)</f>
        <v>0</v>
      </c>
      <c r="BJ99" s="24" t="s">
        <v>82</v>
      </c>
      <c r="BK99" s="185">
        <f>ROUND(I99*H99,2)</f>
        <v>0</v>
      </c>
      <c r="BL99" s="24" t="s">
        <v>147</v>
      </c>
      <c r="BM99" s="24" t="s">
        <v>458</v>
      </c>
    </row>
    <row r="100" spans="2:65" s="1" customFormat="1" ht="67.5">
      <c r="B100" s="41"/>
      <c r="D100" s="187" t="s">
        <v>159</v>
      </c>
      <c r="F100" s="203" t="s">
        <v>160</v>
      </c>
      <c r="I100" s="204"/>
      <c r="L100" s="41"/>
      <c r="M100" s="205"/>
      <c r="N100" s="42"/>
      <c r="O100" s="42"/>
      <c r="P100" s="42"/>
      <c r="Q100" s="42"/>
      <c r="R100" s="42"/>
      <c r="S100" s="42"/>
      <c r="T100" s="70"/>
      <c r="AT100" s="24" t="s">
        <v>159</v>
      </c>
      <c r="AU100" s="24" t="s">
        <v>84</v>
      </c>
    </row>
    <row r="101" spans="2:65" s="11" customFormat="1">
      <c r="B101" s="186"/>
      <c r="D101" s="187" t="s">
        <v>149</v>
      </c>
      <c r="E101" s="188" t="s">
        <v>5</v>
      </c>
      <c r="F101" s="189" t="s">
        <v>454</v>
      </c>
      <c r="H101" s="190">
        <v>41.164999999999999</v>
      </c>
      <c r="I101" s="191"/>
      <c r="L101" s="186"/>
      <c r="M101" s="192"/>
      <c r="N101" s="193"/>
      <c r="O101" s="193"/>
      <c r="P101" s="193"/>
      <c r="Q101" s="193"/>
      <c r="R101" s="193"/>
      <c r="S101" s="193"/>
      <c r="T101" s="194"/>
      <c r="AT101" s="188" t="s">
        <v>149</v>
      </c>
      <c r="AU101" s="188" t="s">
        <v>84</v>
      </c>
      <c r="AV101" s="11" t="s">
        <v>84</v>
      </c>
      <c r="AW101" s="11" t="s">
        <v>37</v>
      </c>
      <c r="AX101" s="11" t="s">
        <v>74</v>
      </c>
      <c r="AY101" s="188" t="s">
        <v>139</v>
      </c>
    </row>
    <row r="102" spans="2:65" s="11" customFormat="1">
      <c r="B102" s="186"/>
      <c r="D102" s="187" t="s">
        <v>149</v>
      </c>
      <c r="E102" s="188" t="s">
        <v>5</v>
      </c>
      <c r="F102" s="189" t="s">
        <v>455</v>
      </c>
      <c r="H102" s="190">
        <v>26</v>
      </c>
      <c r="I102" s="191"/>
      <c r="L102" s="186"/>
      <c r="M102" s="192"/>
      <c r="N102" s="193"/>
      <c r="O102" s="193"/>
      <c r="P102" s="193"/>
      <c r="Q102" s="193"/>
      <c r="R102" s="193"/>
      <c r="S102" s="193"/>
      <c r="T102" s="194"/>
      <c r="AT102" s="188" t="s">
        <v>149</v>
      </c>
      <c r="AU102" s="188" t="s">
        <v>84</v>
      </c>
      <c r="AV102" s="11" t="s">
        <v>84</v>
      </c>
      <c r="AW102" s="11" t="s">
        <v>37</v>
      </c>
      <c r="AX102" s="11" t="s">
        <v>74</v>
      </c>
      <c r="AY102" s="188" t="s">
        <v>139</v>
      </c>
    </row>
    <row r="103" spans="2:65" s="11" customFormat="1">
      <c r="B103" s="186"/>
      <c r="D103" s="187" t="s">
        <v>149</v>
      </c>
      <c r="E103" s="188" t="s">
        <v>5</v>
      </c>
      <c r="F103" s="189" t="s">
        <v>456</v>
      </c>
      <c r="H103" s="190">
        <v>41.164999999999999</v>
      </c>
      <c r="I103" s="191"/>
      <c r="L103" s="186"/>
      <c r="M103" s="192"/>
      <c r="N103" s="193"/>
      <c r="O103" s="193"/>
      <c r="P103" s="193"/>
      <c r="Q103" s="193"/>
      <c r="R103" s="193"/>
      <c r="S103" s="193"/>
      <c r="T103" s="194"/>
      <c r="AT103" s="188" t="s">
        <v>149</v>
      </c>
      <c r="AU103" s="188" t="s">
        <v>84</v>
      </c>
      <c r="AV103" s="11" t="s">
        <v>84</v>
      </c>
      <c r="AW103" s="11" t="s">
        <v>37</v>
      </c>
      <c r="AX103" s="11" t="s">
        <v>74</v>
      </c>
      <c r="AY103" s="188" t="s">
        <v>139</v>
      </c>
    </row>
    <row r="104" spans="2:65" s="13" customFormat="1">
      <c r="B104" s="206"/>
      <c r="D104" s="187" t="s">
        <v>149</v>
      </c>
      <c r="E104" s="207" t="s">
        <v>5</v>
      </c>
      <c r="F104" s="208" t="s">
        <v>163</v>
      </c>
      <c r="H104" s="209">
        <v>108.33</v>
      </c>
      <c r="I104" s="210"/>
      <c r="L104" s="206"/>
      <c r="M104" s="211"/>
      <c r="N104" s="212"/>
      <c r="O104" s="212"/>
      <c r="P104" s="212"/>
      <c r="Q104" s="212"/>
      <c r="R104" s="212"/>
      <c r="S104" s="212"/>
      <c r="T104" s="213"/>
      <c r="AT104" s="207" t="s">
        <v>149</v>
      </c>
      <c r="AU104" s="207" t="s">
        <v>84</v>
      </c>
      <c r="AV104" s="13" t="s">
        <v>164</v>
      </c>
      <c r="AW104" s="13" t="s">
        <v>37</v>
      </c>
      <c r="AX104" s="13" t="s">
        <v>74</v>
      </c>
      <c r="AY104" s="207" t="s">
        <v>139</v>
      </c>
    </row>
    <row r="105" spans="2:65" s="11" customFormat="1">
      <c r="B105" s="186"/>
      <c r="D105" s="187" t="s">
        <v>149</v>
      </c>
      <c r="E105" s="188" t="s">
        <v>5</v>
      </c>
      <c r="F105" s="189" t="s">
        <v>457</v>
      </c>
      <c r="H105" s="190">
        <v>54.164999999999999</v>
      </c>
      <c r="I105" s="191"/>
      <c r="L105" s="186"/>
      <c r="M105" s="192"/>
      <c r="N105" s="193"/>
      <c r="O105" s="193"/>
      <c r="P105" s="193"/>
      <c r="Q105" s="193"/>
      <c r="R105" s="193"/>
      <c r="S105" s="193"/>
      <c r="T105" s="194"/>
      <c r="AT105" s="188" t="s">
        <v>149</v>
      </c>
      <c r="AU105" s="188" t="s">
        <v>84</v>
      </c>
      <c r="AV105" s="11" t="s">
        <v>84</v>
      </c>
      <c r="AW105" s="11" t="s">
        <v>37</v>
      </c>
      <c r="AX105" s="11" t="s">
        <v>82</v>
      </c>
      <c r="AY105" s="188" t="s">
        <v>139</v>
      </c>
    </row>
    <row r="106" spans="2:65" s="1" customFormat="1" ht="25.5" customHeight="1">
      <c r="B106" s="173"/>
      <c r="C106" s="174" t="s">
        <v>164</v>
      </c>
      <c r="D106" s="174" t="s">
        <v>142</v>
      </c>
      <c r="E106" s="175" t="s">
        <v>166</v>
      </c>
      <c r="F106" s="176" t="s">
        <v>167</v>
      </c>
      <c r="G106" s="177" t="s">
        <v>157</v>
      </c>
      <c r="H106" s="178">
        <v>54.164999999999999</v>
      </c>
      <c r="I106" s="179"/>
      <c r="J106" s="180">
        <f>ROUND(I106*H106,2)</f>
        <v>0</v>
      </c>
      <c r="K106" s="176" t="s">
        <v>146</v>
      </c>
      <c r="L106" s="41"/>
      <c r="M106" s="181" t="s">
        <v>5</v>
      </c>
      <c r="N106" s="182" t="s">
        <v>45</v>
      </c>
      <c r="O106" s="42"/>
      <c r="P106" s="183">
        <f>O106*H106</f>
        <v>0</v>
      </c>
      <c r="Q106" s="183">
        <v>0</v>
      </c>
      <c r="R106" s="183">
        <f>Q106*H106</f>
        <v>0</v>
      </c>
      <c r="S106" s="183">
        <v>0</v>
      </c>
      <c r="T106" s="184">
        <f>S106*H106</f>
        <v>0</v>
      </c>
      <c r="AR106" s="24" t="s">
        <v>147</v>
      </c>
      <c r="AT106" s="24" t="s">
        <v>142</v>
      </c>
      <c r="AU106" s="24" t="s">
        <v>84</v>
      </c>
      <c r="AY106" s="24" t="s">
        <v>139</v>
      </c>
      <c r="BE106" s="185">
        <f>IF(N106="základní",J106,0)</f>
        <v>0</v>
      </c>
      <c r="BF106" s="185">
        <f>IF(N106="snížená",J106,0)</f>
        <v>0</v>
      </c>
      <c r="BG106" s="185">
        <f>IF(N106="zákl. přenesená",J106,0)</f>
        <v>0</v>
      </c>
      <c r="BH106" s="185">
        <f>IF(N106="sníž. přenesená",J106,0)</f>
        <v>0</v>
      </c>
      <c r="BI106" s="185">
        <f>IF(N106="nulová",J106,0)</f>
        <v>0</v>
      </c>
      <c r="BJ106" s="24" t="s">
        <v>82</v>
      </c>
      <c r="BK106" s="185">
        <f>ROUND(I106*H106,2)</f>
        <v>0</v>
      </c>
      <c r="BL106" s="24" t="s">
        <v>147</v>
      </c>
      <c r="BM106" s="24" t="s">
        <v>459</v>
      </c>
    </row>
    <row r="107" spans="2:65" s="1" customFormat="1" ht="67.5">
      <c r="B107" s="41"/>
      <c r="D107" s="187" t="s">
        <v>159</v>
      </c>
      <c r="F107" s="203" t="s">
        <v>160</v>
      </c>
      <c r="I107" s="204"/>
      <c r="L107" s="41"/>
      <c r="M107" s="205"/>
      <c r="N107" s="42"/>
      <c r="O107" s="42"/>
      <c r="P107" s="42"/>
      <c r="Q107" s="42"/>
      <c r="R107" s="42"/>
      <c r="S107" s="42"/>
      <c r="T107" s="70"/>
      <c r="AT107" s="24" t="s">
        <v>159</v>
      </c>
      <c r="AU107" s="24" t="s">
        <v>84</v>
      </c>
    </row>
    <row r="108" spans="2:65" s="11" customFormat="1">
      <c r="B108" s="186"/>
      <c r="D108" s="187" t="s">
        <v>149</v>
      </c>
      <c r="E108" s="188" t="s">
        <v>5</v>
      </c>
      <c r="F108" s="189" t="s">
        <v>454</v>
      </c>
      <c r="H108" s="190">
        <v>41.164999999999999</v>
      </c>
      <c r="I108" s="191"/>
      <c r="L108" s="186"/>
      <c r="M108" s="192"/>
      <c r="N108" s="193"/>
      <c r="O108" s="193"/>
      <c r="P108" s="193"/>
      <c r="Q108" s="193"/>
      <c r="R108" s="193"/>
      <c r="S108" s="193"/>
      <c r="T108" s="194"/>
      <c r="AT108" s="188" t="s">
        <v>149</v>
      </c>
      <c r="AU108" s="188" t="s">
        <v>84</v>
      </c>
      <c r="AV108" s="11" t="s">
        <v>84</v>
      </c>
      <c r="AW108" s="11" t="s">
        <v>37</v>
      </c>
      <c r="AX108" s="11" t="s">
        <v>74</v>
      </c>
      <c r="AY108" s="188" t="s">
        <v>139</v>
      </c>
    </row>
    <row r="109" spans="2:65" s="11" customFormat="1">
      <c r="B109" s="186"/>
      <c r="D109" s="187" t="s">
        <v>149</v>
      </c>
      <c r="E109" s="188" t="s">
        <v>5</v>
      </c>
      <c r="F109" s="189" t="s">
        <v>455</v>
      </c>
      <c r="H109" s="190">
        <v>26</v>
      </c>
      <c r="I109" s="191"/>
      <c r="L109" s="186"/>
      <c r="M109" s="192"/>
      <c r="N109" s="193"/>
      <c r="O109" s="193"/>
      <c r="P109" s="193"/>
      <c r="Q109" s="193"/>
      <c r="R109" s="193"/>
      <c r="S109" s="193"/>
      <c r="T109" s="194"/>
      <c r="AT109" s="188" t="s">
        <v>149</v>
      </c>
      <c r="AU109" s="188" t="s">
        <v>84</v>
      </c>
      <c r="AV109" s="11" t="s">
        <v>84</v>
      </c>
      <c r="AW109" s="11" t="s">
        <v>37</v>
      </c>
      <c r="AX109" s="11" t="s">
        <v>74</v>
      </c>
      <c r="AY109" s="188" t="s">
        <v>139</v>
      </c>
    </row>
    <row r="110" spans="2:65" s="11" customFormat="1">
      <c r="B110" s="186"/>
      <c r="D110" s="187" t="s">
        <v>149</v>
      </c>
      <c r="E110" s="188" t="s">
        <v>5</v>
      </c>
      <c r="F110" s="189" t="s">
        <v>456</v>
      </c>
      <c r="H110" s="190">
        <v>41.164999999999999</v>
      </c>
      <c r="I110" s="191"/>
      <c r="L110" s="186"/>
      <c r="M110" s="192"/>
      <c r="N110" s="193"/>
      <c r="O110" s="193"/>
      <c r="P110" s="193"/>
      <c r="Q110" s="193"/>
      <c r="R110" s="193"/>
      <c r="S110" s="193"/>
      <c r="T110" s="194"/>
      <c r="AT110" s="188" t="s">
        <v>149</v>
      </c>
      <c r="AU110" s="188" t="s">
        <v>84</v>
      </c>
      <c r="AV110" s="11" t="s">
        <v>84</v>
      </c>
      <c r="AW110" s="11" t="s">
        <v>37</v>
      </c>
      <c r="AX110" s="11" t="s">
        <v>74</v>
      </c>
      <c r="AY110" s="188" t="s">
        <v>139</v>
      </c>
    </row>
    <row r="111" spans="2:65" s="13" customFormat="1">
      <c r="B111" s="206"/>
      <c r="D111" s="187" t="s">
        <v>149</v>
      </c>
      <c r="E111" s="207" t="s">
        <v>5</v>
      </c>
      <c r="F111" s="208" t="s">
        <v>163</v>
      </c>
      <c r="H111" s="209">
        <v>108.33</v>
      </c>
      <c r="I111" s="210"/>
      <c r="L111" s="206"/>
      <c r="M111" s="211"/>
      <c r="N111" s="212"/>
      <c r="O111" s="212"/>
      <c r="P111" s="212"/>
      <c r="Q111" s="212"/>
      <c r="R111" s="212"/>
      <c r="S111" s="212"/>
      <c r="T111" s="213"/>
      <c r="AT111" s="207" t="s">
        <v>149</v>
      </c>
      <c r="AU111" s="207" t="s">
        <v>84</v>
      </c>
      <c r="AV111" s="13" t="s">
        <v>164</v>
      </c>
      <c r="AW111" s="13" t="s">
        <v>37</v>
      </c>
      <c r="AX111" s="13" t="s">
        <v>74</v>
      </c>
      <c r="AY111" s="207" t="s">
        <v>139</v>
      </c>
    </row>
    <row r="112" spans="2:65" s="11" customFormat="1">
      <c r="B112" s="186"/>
      <c r="D112" s="187" t="s">
        <v>149</v>
      </c>
      <c r="E112" s="188" t="s">
        <v>5</v>
      </c>
      <c r="F112" s="189" t="s">
        <v>457</v>
      </c>
      <c r="H112" s="190">
        <v>54.164999999999999</v>
      </c>
      <c r="I112" s="191"/>
      <c r="L112" s="186"/>
      <c r="M112" s="192"/>
      <c r="N112" s="193"/>
      <c r="O112" s="193"/>
      <c r="P112" s="193"/>
      <c r="Q112" s="193"/>
      <c r="R112" s="193"/>
      <c r="S112" s="193"/>
      <c r="T112" s="194"/>
      <c r="AT112" s="188" t="s">
        <v>149</v>
      </c>
      <c r="AU112" s="188" t="s">
        <v>84</v>
      </c>
      <c r="AV112" s="11" t="s">
        <v>84</v>
      </c>
      <c r="AW112" s="11" t="s">
        <v>37</v>
      </c>
      <c r="AX112" s="11" t="s">
        <v>82</v>
      </c>
      <c r="AY112" s="188" t="s">
        <v>139</v>
      </c>
    </row>
    <row r="113" spans="2:65" s="1" customFormat="1" ht="16.5" customHeight="1">
      <c r="B113" s="173"/>
      <c r="C113" s="174" t="s">
        <v>147</v>
      </c>
      <c r="D113" s="174" t="s">
        <v>142</v>
      </c>
      <c r="E113" s="175" t="s">
        <v>169</v>
      </c>
      <c r="F113" s="176" t="s">
        <v>170</v>
      </c>
      <c r="G113" s="177" t="s">
        <v>157</v>
      </c>
      <c r="H113" s="178">
        <v>54.164999999999999</v>
      </c>
      <c r="I113" s="179"/>
      <c r="J113" s="180">
        <f>ROUND(I113*H113,2)</f>
        <v>0</v>
      </c>
      <c r="K113" s="176" t="s">
        <v>146</v>
      </c>
      <c r="L113" s="41"/>
      <c r="M113" s="181" t="s">
        <v>5</v>
      </c>
      <c r="N113" s="182" t="s">
        <v>45</v>
      </c>
      <c r="O113" s="42"/>
      <c r="P113" s="183">
        <f>O113*H113</f>
        <v>0</v>
      </c>
      <c r="Q113" s="183">
        <v>0</v>
      </c>
      <c r="R113" s="183">
        <f>Q113*H113</f>
        <v>0</v>
      </c>
      <c r="S113" s="183">
        <v>0</v>
      </c>
      <c r="T113" s="184">
        <f>S113*H113</f>
        <v>0</v>
      </c>
      <c r="AR113" s="24" t="s">
        <v>147</v>
      </c>
      <c r="AT113" s="24" t="s">
        <v>142</v>
      </c>
      <c r="AU113" s="24" t="s">
        <v>84</v>
      </c>
      <c r="AY113" s="24" t="s">
        <v>139</v>
      </c>
      <c r="BE113" s="185">
        <f>IF(N113="základní",J113,0)</f>
        <v>0</v>
      </c>
      <c r="BF113" s="185">
        <f>IF(N113="snížená",J113,0)</f>
        <v>0</v>
      </c>
      <c r="BG113" s="185">
        <f>IF(N113="zákl. přenesená",J113,0)</f>
        <v>0</v>
      </c>
      <c r="BH113" s="185">
        <f>IF(N113="sníž. přenesená",J113,0)</f>
        <v>0</v>
      </c>
      <c r="BI113" s="185">
        <f>IF(N113="nulová",J113,0)</f>
        <v>0</v>
      </c>
      <c r="BJ113" s="24" t="s">
        <v>82</v>
      </c>
      <c r="BK113" s="185">
        <f>ROUND(I113*H113,2)</f>
        <v>0</v>
      </c>
      <c r="BL113" s="24" t="s">
        <v>147</v>
      </c>
      <c r="BM113" s="24" t="s">
        <v>460</v>
      </c>
    </row>
    <row r="114" spans="2:65" s="1" customFormat="1" ht="67.5">
      <c r="B114" s="41"/>
      <c r="D114" s="187" t="s">
        <v>159</v>
      </c>
      <c r="F114" s="203" t="s">
        <v>172</v>
      </c>
      <c r="I114" s="204"/>
      <c r="L114" s="41"/>
      <c r="M114" s="205"/>
      <c r="N114" s="42"/>
      <c r="O114" s="42"/>
      <c r="P114" s="42"/>
      <c r="Q114" s="42"/>
      <c r="R114" s="42"/>
      <c r="S114" s="42"/>
      <c r="T114" s="70"/>
      <c r="AT114" s="24" t="s">
        <v>159</v>
      </c>
      <c r="AU114" s="24" t="s">
        <v>84</v>
      </c>
    </row>
    <row r="115" spans="2:65" s="11" customFormat="1">
      <c r="B115" s="186"/>
      <c r="D115" s="187" t="s">
        <v>149</v>
      </c>
      <c r="E115" s="188" t="s">
        <v>5</v>
      </c>
      <c r="F115" s="189" t="s">
        <v>454</v>
      </c>
      <c r="H115" s="190">
        <v>41.164999999999999</v>
      </c>
      <c r="I115" s="191"/>
      <c r="L115" s="186"/>
      <c r="M115" s="192"/>
      <c r="N115" s="193"/>
      <c r="O115" s="193"/>
      <c r="P115" s="193"/>
      <c r="Q115" s="193"/>
      <c r="R115" s="193"/>
      <c r="S115" s="193"/>
      <c r="T115" s="194"/>
      <c r="AT115" s="188" t="s">
        <v>149</v>
      </c>
      <c r="AU115" s="188" t="s">
        <v>84</v>
      </c>
      <c r="AV115" s="11" t="s">
        <v>84</v>
      </c>
      <c r="AW115" s="11" t="s">
        <v>37</v>
      </c>
      <c r="AX115" s="11" t="s">
        <v>74</v>
      </c>
      <c r="AY115" s="188" t="s">
        <v>139</v>
      </c>
    </row>
    <row r="116" spans="2:65" s="11" customFormat="1">
      <c r="B116" s="186"/>
      <c r="D116" s="187" t="s">
        <v>149</v>
      </c>
      <c r="E116" s="188" t="s">
        <v>5</v>
      </c>
      <c r="F116" s="189" t="s">
        <v>455</v>
      </c>
      <c r="H116" s="190">
        <v>26</v>
      </c>
      <c r="I116" s="191"/>
      <c r="L116" s="186"/>
      <c r="M116" s="192"/>
      <c r="N116" s="193"/>
      <c r="O116" s="193"/>
      <c r="P116" s="193"/>
      <c r="Q116" s="193"/>
      <c r="R116" s="193"/>
      <c r="S116" s="193"/>
      <c r="T116" s="194"/>
      <c r="AT116" s="188" t="s">
        <v>149</v>
      </c>
      <c r="AU116" s="188" t="s">
        <v>84</v>
      </c>
      <c r="AV116" s="11" t="s">
        <v>84</v>
      </c>
      <c r="AW116" s="11" t="s">
        <v>37</v>
      </c>
      <c r="AX116" s="11" t="s">
        <v>74</v>
      </c>
      <c r="AY116" s="188" t="s">
        <v>139</v>
      </c>
    </row>
    <row r="117" spans="2:65" s="11" customFormat="1">
      <c r="B117" s="186"/>
      <c r="D117" s="187" t="s">
        <v>149</v>
      </c>
      <c r="E117" s="188" t="s">
        <v>5</v>
      </c>
      <c r="F117" s="189" t="s">
        <v>456</v>
      </c>
      <c r="H117" s="190">
        <v>41.164999999999999</v>
      </c>
      <c r="I117" s="191"/>
      <c r="L117" s="186"/>
      <c r="M117" s="192"/>
      <c r="N117" s="193"/>
      <c r="O117" s="193"/>
      <c r="P117" s="193"/>
      <c r="Q117" s="193"/>
      <c r="R117" s="193"/>
      <c r="S117" s="193"/>
      <c r="T117" s="194"/>
      <c r="AT117" s="188" t="s">
        <v>149</v>
      </c>
      <c r="AU117" s="188" t="s">
        <v>84</v>
      </c>
      <c r="AV117" s="11" t="s">
        <v>84</v>
      </c>
      <c r="AW117" s="11" t="s">
        <v>37</v>
      </c>
      <c r="AX117" s="11" t="s">
        <v>74</v>
      </c>
      <c r="AY117" s="188" t="s">
        <v>139</v>
      </c>
    </row>
    <row r="118" spans="2:65" s="13" customFormat="1">
      <c r="B118" s="206"/>
      <c r="D118" s="187" t="s">
        <v>149</v>
      </c>
      <c r="E118" s="207" t="s">
        <v>5</v>
      </c>
      <c r="F118" s="208" t="s">
        <v>163</v>
      </c>
      <c r="H118" s="209">
        <v>108.33</v>
      </c>
      <c r="I118" s="210"/>
      <c r="L118" s="206"/>
      <c r="M118" s="211"/>
      <c r="N118" s="212"/>
      <c r="O118" s="212"/>
      <c r="P118" s="212"/>
      <c r="Q118" s="212"/>
      <c r="R118" s="212"/>
      <c r="S118" s="212"/>
      <c r="T118" s="213"/>
      <c r="AT118" s="207" t="s">
        <v>149</v>
      </c>
      <c r="AU118" s="207" t="s">
        <v>84</v>
      </c>
      <c r="AV118" s="13" t="s">
        <v>164</v>
      </c>
      <c r="AW118" s="13" t="s">
        <v>37</v>
      </c>
      <c r="AX118" s="13" t="s">
        <v>74</v>
      </c>
      <c r="AY118" s="207" t="s">
        <v>139</v>
      </c>
    </row>
    <row r="119" spans="2:65" s="11" customFormat="1">
      <c r="B119" s="186"/>
      <c r="D119" s="187" t="s">
        <v>149</v>
      </c>
      <c r="E119" s="188" t="s">
        <v>5</v>
      </c>
      <c r="F119" s="189" t="s">
        <v>457</v>
      </c>
      <c r="H119" s="190">
        <v>54.164999999999999</v>
      </c>
      <c r="I119" s="191"/>
      <c r="L119" s="186"/>
      <c r="M119" s="192"/>
      <c r="N119" s="193"/>
      <c r="O119" s="193"/>
      <c r="P119" s="193"/>
      <c r="Q119" s="193"/>
      <c r="R119" s="193"/>
      <c r="S119" s="193"/>
      <c r="T119" s="194"/>
      <c r="AT119" s="188" t="s">
        <v>149</v>
      </c>
      <c r="AU119" s="188" t="s">
        <v>84</v>
      </c>
      <c r="AV119" s="11" t="s">
        <v>84</v>
      </c>
      <c r="AW119" s="11" t="s">
        <v>37</v>
      </c>
      <c r="AX119" s="11" t="s">
        <v>82</v>
      </c>
      <c r="AY119" s="188" t="s">
        <v>139</v>
      </c>
    </row>
    <row r="120" spans="2:65" s="10" customFormat="1" ht="29.85" customHeight="1">
      <c r="B120" s="160"/>
      <c r="D120" s="161" t="s">
        <v>73</v>
      </c>
      <c r="E120" s="171" t="s">
        <v>173</v>
      </c>
      <c r="F120" s="171" t="s">
        <v>174</v>
      </c>
      <c r="I120" s="163"/>
      <c r="J120" s="172">
        <f>BK120</f>
        <v>0</v>
      </c>
      <c r="L120" s="160"/>
      <c r="M120" s="165"/>
      <c r="N120" s="166"/>
      <c r="O120" s="166"/>
      <c r="P120" s="167">
        <f>SUM(P121:P139)</f>
        <v>0</v>
      </c>
      <c r="Q120" s="166"/>
      <c r="R120" s="167">
        <f>SUM(R121:R139)</f>
        <v>0</v>
      </c>
      <c r="S120" s="166"/>
      <c r="T120" s="168">
        <f>SUM(T121:T139)</f>
        <v>0</v>
      </c>
      <c r="AR120" s="161" t="s">
        <v>82</v>
      </c>
      <c r="AT120" s="169" t="s">
        <v>73</v>
      </c>
      <c r="AU120" s="169" t="s">
        <v>82</v>
      </c>
      <c r="AY120" s="161" t="s">
        <v>139</v>
      </c>
      <c r="BK120" s="170">
        <f>SUM(BK121:BK139)</f>
        <v>0</v>
      </c>
    </row>
    <row r="121" spans="2:65" s="1" customFormat="1" ht="38.25" customHeight="1">
      <c r="B121" s="173"/>
      <c r="C121" s="174" t="s">
        <v>175</v>
      </c>
      <c r="D121" s="174" t="s">
        <v>142</v>
      </c>
      <c r="E121" s="175" t="s">
        <v>176</v>
      </c>
      <c r="F121" s="176" t="s">
        <v>177</v>
      </c>
      <c r="G121" s="177" t="s">
        <v>178</v>
      </c>
      <c r="H121" s="178">
        <v>5.1459999999999999</v>
      </c>
      <c r="I121" s="179"/>
      <c r="J121" s="180">
        <f>ROUND(I121*H121,2)</f>
        <v>0</v>
      </c>
      <c r="K121" s="176" t="s">
        <v>146</v>
      </c>
      <c r="L121" s="41"/>
      <c r="M121" s="181" t="s">
        <v>5</v>
      </c>
      <c r="N121" s="182" t="s">
        <v>45</v>
      </c>
      <c r="O121" s="42"/>
      <c r="P121" s="183">
        <f>O121*H121</f>
        <v>0</v>
      </c>
      <c r="Q121" s="183">
        <v>0</v>
      </c>
      <c r="R121" s="183">
        <f>Q121*H121</f>
        <v>0</v>
      </c>
      <c r="S121" s="183">
        <v>0</v>
      </c>
      <c r="T121" s="184">
        <f>S121*H121</f>
        <v>0</v>
      </c>
      <c r="AR121" s="24" t="s">
        <v>147</v>
      </c>
      <c r="AT121" s="24" t="s">
        <v>142</v>
      </c>
      <c r="AU121" s="24" t="s">
        <v>84</v>
      </c>
      <c r="AY121" s="24" t="s">
        <v>139</v>
      </c>
      <c r="BE121" s="185">
        <f>IF(N121="základní",J121,0)</f>
        <v>0</v>
      </c>
      <c r="BF121" s="185">
        <f>IF(N121="snížená",J121,0)</f>
        <v>0</v>
      </c>
      <c r="BG121" s="185">
        <f>IF(N121="zákl. přenesená",J121,0)</f>
        <v>0</v>
      </c>
      <c r="BH121" s="185">
        <f>IF(N121="sníž. přenesená",J121,0)</f>
        <v>0</v>
      </c>
      <c r="BI121" s="185">
        <f>IF(N121="nulová",J121,0)</f>
        <v>0</v>
      </c>
      <c r="BJ121" s="24" t="s">
        <v>82</v>
      </c>
      <c r="BK121" s="185">
        <f>ROUND(I121*H121,2)</f>
        <v>0</v>
      </c>
      <c r="BL121" s="24" t="s">
        <v>147</v>
      </c>
      <c r="BM121" s="24" t="s">
        <v>461</v>
      </c>
    </row>
    <row r="122" spans="2:65" s="1" customFormat="1" ht="121.5">
      <c r="B122" s="41"/>
      <c r="D122" s="187" t="s">
        <v>159</v>
      </c>
      <c r="F122" s="203" t="s">
        <v>180</v>
      </c>
      <c r="I122" s="204"/>
      <c r="L122" s="41"/>
      <c r="M122" s="205"/>
      <c r="N122" s="42"/>
      <c r="O122" s="42"/>
      <c r="P122" s="42"/>
      <c r="Q122" s="42"/>
      <c r="R122" s="42"/>
      <c r="S122" s="42"/>
      <c r="T122" s="70"/>
      <c r="AT122" s="24" t="s">
        <v>159</v>
      </c>
      <c r="AU122" s="24" t="s">
        <v>84</v>
      </c>
    </row>
    <row r="123" spans="2:65" s="1" customFormat="1" ht="38.25" customHeight="1">
      <c r="B123" s="173"/>
      <c r="C123" s="174" t="s">
        <v>140</v>
      </c>
      <c r="D123" s="174" t="s">
        <v>142</v>
      </c>
      <c r="E123" s="175" t="s">
        <v>181</v>
      </c>
      <c r="F123" s="176" t="s">
        <v>182</v>
      </c>
      <c r="G123" s="177" t="s">
        <v>178</v>
      </c>
      <c r="H123" s="178">
        <v>20.584</v>
      </c>
      <c r="I123" s="179"/>
      <c r="J123" s="180">
        <f>ROUND(I123*H123,2)</f>
        <v>0</v>
      </c>
      <c r="K123" s="176" t="s">
        <v>146</v>
      </c>
      <c r="L123" s="41"/>
      <c r="M123" s="181" t="s">
        <v>5</v>
      </c>
      <c r="N123" s="182" t="s">
        <v>45</v>
      </c>
      <c r="O123" s="42"/>
      <c r="P123" s="183">
        <f>O123*H123</f>
        <v>0</v>
      </c>
      <c r="Q123" s="183">
        <v>0</v>
      </c>
      <c r="R123" s="183">
        <f>Q123*H123</f>
        <v>0</v>
      </c>
      <c r="S123" s="183">
        <v>0</v>
      </c>
      <c r="T123" s="184">
        <f>S123*H123</f>
        <v>0</v>
      </c>
      <c r="AR123" s="24" t="s">
        <v>147</v>
      </c>
      <c r="AT123" s="24" t="s">
        <v>142</v>
      </c>
      <c r="AU123" s="24" t="s">
        <v>84</v>
      </c>
      <c r="AY123" s="24" t="s">
        <v>139</v>
      </c>
      <c r="BE123" s="185">
        <f>IF(N123="základní",J123,0)</f>
        <v>0</v>
      </c>
      <c r="BF123" s="185">
        <f>IF(N123="snížená",J123,0)</f>
        <v>0</v>
      </c>
      <c r="BG123" s="185">
        <f>IF(N123="zákl. přenesená",J123,0)</f>
        <v>0</v>
      </c>
      <c r="BH123" s="185">
        <f>IF(N123="sníž. přenesená",J123,0)</f>
        <v>0</v>
      </c>
      <c r="BI123" s="185">
        <f>IF(N123="nulová",J123,0)</f>
        <v>0</v>
      </c>
      <c r="BJ123" s="24" t="s">
        <v>82</v>
      </c>
      <c r="BK123" s="185">
        <f>ROUND(I123*H123,2)</f>
        <v>0</v>
      </c>
      <c r="BL123" s="24" t="s">
        <v>147</v>
      </c>
      <c r="BM123" s="24" t="s">
        <v>462</v>
      </c>
    </row>
    <row r="124" spans="2:65" s="1" customFormat="1" ht="121.5">
      <c r="B124" s="41"/>
      <c r="D124" s="187" t="s">
        <v>159</v>
      </c>
      <c r="F124" s="203" t="s">
        <v>180</v>
      </c>
      <c r="I124" s="204"/>
      <c r="L124" s="41"/>
      <c r="M124" s="205"/>
      <c r="N124" s="42"/>
      <c r="O124" s="42"/>
      <c r="P124" s="42"/>
      <c r="Q124" s="42"/>
      <c r="R124" s="42"/>
      <c r="S124" s="42"/>
      <c r="T124" s="70"/>
      <c r="AT124" s="24" t="s">
        <v>159</v>
      </c>
      <c r="AU124" s="24" t="s">
        <v>84</v>
      </c>
    </row>
    <row r="125" spans="2:65" s="11" customFormat="1">
      <c r="B125" s="186"/>
      <c r="D125" s="187" t="s">
        <v>149</v>
      </c>
      <c r="E125" s="188" t="s">
        <v>5</v>
      </c>
      <c r="F125" s="189" t="s">
        <v>463</v>
      </c>
      <c r="H125" s="190">
        <v>20.584</v>
      </c>
      <c r="I125" s="191"/>
      <c r="L125" s="186"/>
      <c r="M125" s="192"/>
      <c r="N125" s="193"/>
      <c r="O125" s="193"/>
      <c r="P125" s="193"/>
      <c r="Q125" s="193"/>
      <c r="R125" s="193"/>
      <c r="S125" s="193"/>
      <c r="T125" s="194"/>
      <c r="AT125" s="188" t="s">
        <v>149</v>
      </c>
      <c r="AU125" s="188" t="s">
        <v>84</v>
      </c>
      <c r="AV125" s="11" t="s">
        <v>84</v>
      </c>
      <c r="AW125" s="11" t="s">
        <v>37</v>
      </c>
      <c r="AX125" s="11" t="s">
        <v>82</v>
      </c>
      <c r="AY125" s="188" t="s">
        <v>139</v>
      </c>
    </row>
    <row r="126" spans="2:65" s="1" customFormat="1" ht="25.5" customHeight="1">
      <c r="B126" s="173"/>
      <c r="C126" s="174" t="s">
        <v>185</v>
      </c>
      <c r="D126" s="174" t="s">
        <v>142</v>
      </c>
      <c r="E126" s="175" t="s">
        <v>186</v>
      </c>
      <c r="F126" s="176" t="s">
        <v>187</v>
      </c>
      <c r="G126" s="177" t="s">
        <v>178</v>
      </c>
      <c r="H126" s="178">
        <v>5.1459999999999999</v>
      </c>
      <c r="I126" s="179"/>
      <c r="J126" s="180">
        <f>ROUND(I126*H126,2)</f>
        <v>0</v>
      </c>
      <c r="K126" s="176" t="s">
        <v>146</v>
      </c>
      <c r="L126" s="41"/>
      <c r="M126" s="181" t="s">
        <v>5</v>
      </c>
      <c r="N126" s="182" t="s">
        <v>45</v>
      </c>
      <c r="O126" s="42"/>
      <c r="P126" s="183">
        <f>O126*H126</f>
        <v>0</v>
      </c>
      <c r="Q126" s="183">
        <v>0</v>
      </c>
      <c r="R126" s="183">
        <f>Q126*H126</f>
        <v>0</v>
      </c>
      <c r="S126" s="183">
        <v>0</v>
      </c>
      <c r="T126" s="184">
        <f>S126*H126</f>
        <v>0</v>
      </c>
      <c r="AR126" s="24" t="s">
        <v>147</v>
      </c>
      <c r="AT126" s="24" t="s">
        <v>142</v>
      </c>
      <c r="AU126" s="24" t="s">
        <v>84</v>
      </c>
      <c r="AY126" s="24" t="s">
        <v>139</v>
      </c>
      <c r="BE126" s="185">
        <f>IF(N126="základní",J126,0)</f>
        <v>0</v>
      </c>
      <c r="BF126" s="185">
        <f>IF(N126="snížená",J126,0)</f>
        <v>0</v>
      </c>
      <c r="BG126" s="185">
        <f>IF(N126="zákl. přenesená",J126,0)</f>
        <v>0</v>
      </c>
      <c r="BH126" s="185">
        <f>IF(N126="sníž. přenesená",J126,0)</f>
        <v>0</v>
      </c>
      <c r="BI126" s="185">
        <f>IF(N126="nulová",J126,0)</f>
        <v>0</v>
      </c>
      <c r="BJ126" s="24" t="s">
        <v>82</v>
      </c>
      <c r="BK126" s="185">
        <f>ROUND(I126*H126,2)</f>
        <v>0</v>
      </c>
      <c r="BL126" s="24" t="s">
        <v>147</v>
      </c>
      <c r="BM126" s="24" t="s">
        <v>464</v>
      </c>
    </row>
    <row r="127" spans="2:65" s="1" customFormat="1" ht="81">
      <c r="B127" s="41"/>
      <c r="D127" s="187" t="s">
        <v>159</v>
      </c>
      <c r="F127" s="203" t="s">
        <v>189</v>
      </c>
      <c r="I127" s="204"/>
      <c r="L127" s="41"/>
      <c r="M127" s="205"/>
      <c r="N127" s="42"/>
      <c r="O127" s="42"/>
      <c r="P127" s="42"/>
      <c r="Q127" s="42"/>
      <c r="R127" s="42"/>
      <c r="S127" s="42"/>
      <c r="T127" s="70"/>
      <c r="AT127" s="24" t="s">
        <v>159</v>
      </c>
      <c r="AU127" s="24" t="s">
        <v>84</v>
      </c>
    </row>
    <row r="128" spans="2:65" s="1" customFormat="1" ht="25.5" customHeight="1">
      <c r="B128" s="173"/>
      <c r="C128" s="174" t="s">
        <v>190</v>
      </c>
      <c r="D128" s="174" t="s">
        <v>142</v>
      </c>
      <c r="E128" s="175" t="s">
        <v>191</v>
      </c>
      <c r="F128" s="176" t="s">
        <v>192</v>
      </c>
      <c r="G128" s="177" t="s">
        <v>178</v>
      </c>
      <c r="H128" s="178">
        <v>20.584</v>
      </c>
      <c r="I128" s="179"/>
      <c r="J128" s="180">
        <f>ROUND(I128*H128,2)</f>
        <v>0</v>
      </c>
      <c r="K128" s="176" t="s">
        <v>146</v>
      </c>
      <c r="L128" s="41"/>
      <c r="M128" s="181" t="s">
        <v>5</v>
      </c>
      <c r="N128" s="182" t="s">
        <v>45</v>
      </c>
      <c r="O128" s="42"/>
      <c r="P128" s="183">
        <f>O128*H128</f>
        <v>0</v>
      </c>
      <c r="Q128" s="183">
        <v>0</v>
      </c>
      <c r="R128" s="183">
        <f>Q128*H128</f>
        <v>0</v>
      </c>
      <c r="S128" s="183">
        <v>0</v>
      </c>
      <c r="T128" s="184">
        <f>S128*H128</f>
        <v>0</v>
      </c>
      <c r="AR128" s="24" t="s">
        <v>147</v>
      </c>
      <c r="AT128" s="24" t="s">
        <v>142</v>
      </c>
      <c r="AU128" s="24" t="s">
        <v>84</v>
      </c>
      <c r="AY128" s="24" t="s">
        <v>139</v>
      </c>
      <c r="BE128" s="185">
        <f>IF(N128="základní",J128,0)</f>
        <v>0</v>
      </c>
      <c r="BF128" s="185">
        <f>IF(N128="snížená",J128,0)</f>
        <v>0</v>
      </c>
      <c r="BG128" s="185">
        <f>IF(N128="zákl. přenesená",J128,0)</f>
        <v>0</v>
      </c>
      <c r="BH128" s="185">
        <f>IF(N128="sníž. přenesená",J128,0)</f>
        <v>0</v>
      </c>
      <c r="BI128" s="185">
        <f>IF(N128="nulová",J128,0)</f>
        <v>0</v>
      </c>
      <c r="BJ128" s="24" t="s">
        <v>82</v>
      </c>
      <c r="BK128" s="185">
        <f>ROUND(I128*H128,2)</f>
        <v>0</v>
      </c>
      <c r="BL128" s="24" t="s">
        <v>147</v>
      </c>
      <c r="BM128" s="24" t="s">
        <v>465</v>
      </c>
    </row>
    <row r="129" spans="2:65" s="1" customFormat="1" ht="81">
      <c r="B129" s="41"/>
      <c r="D129" s="187" t="s">
        <v>159</v>
      </c>
      <c r="F129" s="203" t="s">
        <v>194</v>
      </c>
      <c r="I129" s="204"/>
      <c r="L129" s="41"/>
      <c r="M129" s="205"/>
      <c r="N129" s="42"/>
      <c r="O129" s="42"/>
      <c r="P129" s="42"/>
      <c r="Q129" s="42"/>
      <c r="R129" s="42"/>
      <c r="S129" s="42"/>
      <c r="T129" s="70"/>
      <c r="AT129" s="24" t="s">
        <v>159</v>
      </c>
      <c r="AU129" s="24" t="s">
        <v>84</v>
      </c>
    </row>
    <row r="130" spans="2:65" s="11" customFormat="1">
      <c r="B130" s="186"/>
      <c r="D130" s="187" t="s">
        <v>149</v>
      </c>
      <c r="E130" s="188" t="s">
        <v>5</v>
      </c>
      <c r="F130" s="189" t="s">
        <v>466</v>
      </c>
      <c r="H130" s="190">
        <v>20.584</v>
      </c>
      <c r="I130" s="191"/>
      <c r="L130" s="186"/>
      <c r="M130" s="192"/>
      <c r="N130" s="193"/>
      <c r="O130" s="193"/>
      <c r="P130" s="193"/>
      <c r="Q130" s="193"/>
      <c r="R130" s="193"/>
      <c r="S130" s="193"/>
      <c r="T130" s="194"/>
      <c r="AT130" s="188" t="s">
        <v>149</v>
      </c>
      <c r="AU130" s="188" t="s">
        <v>84</v>
      </c>
      <c r="AV130" s="11" t="s">
        <v>84</v>
      </c>
      <c r="AW130" s="11" t="s">
        <v>37</v>
      </c>
      <c r="AX130" s="11" t="s">
        <v>82</v>
      </c>
      <c r="AY130" s="188" t="s">
        <v>139</v>
      </c>
    </row>
    <row r="131" spans="2:65" s="1" customFormat="1" ht="25.5" customHeight="1">
      <c r="B131" s="173"/>
      <c r="C131" s="174" t="s">
        <v>153</v>
      </c>
      <c r="D131" s="174" t="s">
        <v>142</v>
      </c>
      <c r="E131" s="175" t="s">
        <v>196</v>
      </c>
      <c r="F131" s="176" t="s">
        <v>197</v>
      </c>
      <c r="G131" s="177" t="s">
        <v>178</v>
      </c>
      <c r="H131" s="178">
        <v>3.5209999999999999</v>
      </c>
      <c r="I131" s="179"/>
      <c r="J131" s="180">
        <f>ROUND(I131*H131,2)</f>
        <v>0</v>
      </c>
      <c r="K131" s="176" t="s">
        <v>146</v>
      </c>
      <c r="L131" s="41"/>
      <c r="M131" s="181" t="s">
        <v>5</v>
      </c>
      <c r="N131" s="182" t="s">
        <v>45</v>
      </c>
      <c r="O131" s="42"/>
      <c r="P131" s="183">
        <f>O131*H131</f>
        <v>0</v>
      </c>
      <c r="Q131" s="183">
        <v>0</v>
      </c>
      <c r="R131" s="183">
        <f>Q131*H131</f>
        <v>0</v>
      </c>
      <c r="S131" s="183">
        <v>0</v>
      </c>
      <c r="T131" s="184">
        <f>S131*H131</f>
        <v>0</v>
      </c>
      <c r="AR131" s="24" t="s">
        <v>147</v>
      </c>
      <c r="AT131" s="24" t="s">
        <v>142</v>
      </c>
      <c r="AU131" s="24" t="s">
        <v>84</v>
      </c>
      <c r="AY131" s="24" t="s">
        <v>139</v>
      </c>
      <c r="BE131" s="185">
        <f>IF(N131="základní",J131,0)</f>
        <v>0</v>
      </c>
      <c r="BF131" s="185">
        <f>IF(N131="snížená",J131,0)</f>
        <v>0</v>
      </c>
      <c r="BG131" s="185">
        <f>IF(N131="zákl. přenesená",J131,0)</f>
        <v>0</v>
      </c>
      <c r="BH131" s="185">
        <f>IF(N131="sníž. přenesená",J131,0)</f>
        <v>0</v>
      </c>
      <c r="BI131" s="185">
        <f>IF(N131="nulová",J131,0)</f>
        <v>0</v>
      </c>
      <c r="BJ131" s="24" t="s">
        <v>82</v>
      </c>
      <c r="BK131" s="185">
        <f>ROUND(I131*H131,2)</f>
        <v>0</v>
      </c>
      <c r="BL131" s="24" t="s">
        <v>147</v>
      </c>
      <c r="BM131" s="24" t="s">
        <v>467</v>
      </c>
    </row>
    <row r="132" spans="2:65" s="1" customFormat="1" ht="81">
      <c r="B132" s="41"/>
      <c r="D132" s="187" t="s">
        <v>159</v>
      </c>
      <c r="F132" s="203" t="s">
        <v>199</v>
      </c>
      <c r="I132" s="204"/>
      <c r="L132" s="41"/>
      <c r="M132" s="205"/>
      <c r="N132" s="42"/>
      <c r="O132" s="42"/>
      <c r="P132" s="42"/>
      <c r="Q132" s="42"/>
      <c r="R132" s="42"/>
      <c r="S132" s="42"/>
      <c r="T132" s="70"/>
      <c r="AT132" s="24" t="s">
        <v>159</v>
      </c>
      <c r="AU132" s="24" t="s">
        <v>84</v>
      </c>
    </row>
    <row r="133" spans="2:65" s="11" customFormat="1">
      <c r="B133" s="186"/>
      <c r="D133" s="187" t="s">
        <v>149</v>
      </c>
      <c r="E133" s="188" t="s">
        <v>5</v>
      </c>
      <c r="F133" s="189" t="s">
        <v>468</v>
      </c>
      <c r="H133" s="190">
        <v>3.5209999999999999</v>
      </c>
      <c r="I133" s="191"/>
      <c r="L133" s="186"/>
      <c r="M133" s="192"/>
      <c r="N133" s="193"/>
      <c r="O133" s="193"/>
      <c r="P133" s="193"/>
      <c r="Q133" s="193"/>
      <c r="R133" s="193"/>
      <c r="S133" s="193"/>
      <c r="T133" s="194"/>
      <c r="AT133" s="188" t="s">
        <v>149</v>
      </c>
      <c r="AU133" s="188" t="s">
        <v>84</v>
      </c>
      <c r="AV133" s="11" t="s">
        <v>84</v>
      </c>
      <c r="AW133" s="11" t="s">
        <v>37</v>
      </c>
      <c r="AX133" s="11" t="s">
        <v>82</v>
      </c>
      <c r="AY133" s="188" t="s">
        <v>139</v>
      </c>
    </row>
    <row r="134" spans="2:65" s="1" customFormat="1" ht="25.5" customHeight="1">
      <c r="B134" s="173"/>
      <c r="C134" s="174" t="s">
        <v>201</v>
      </c>
      <c r="D134" s="174" t="s">
        <v>142</v>
      </c>
      <c r="E134" s="175" t="s">
        <v>207</v>
      </c>
      <c r="F134" s="176" t="s">
        <v>208</v>
      </c>
      <c r="G134" s="177" t="s">
        <v>178</v>
      </c>
      <c r="H134" s="178">
        <v>0.86699999999999999</v>
      </c>
      <c r="I134" s="179"/>
      <c r="J134" s="180">
        <f>ROUND(I134*H134,2)</f>
        <v>0</v>
      </c>
      <c r="K134" s="176" t="s">
        <v>146</v>
      </c>
      <c r="L134" s="41"/>
      <c r="M134" s="181" t="s">
        <v>5</v>
      </c>
      <c r="N134" s="182" t="s">
        <v>45</v>
      </c>
      <c r="O134" s="42"/>
      <c r="P134" s="183">
        <f>O134*H134</f>
        <v>0</v>
      </c>
      <c r="Q134" s="183">
        <v>0</v>
      </c>
      <c r="R134" s="183">
        <f>Q134*H134</f>
        <v>0</v>
      </c>
      <c r="S134" s="183">
        <v>0</v>
      </c>
      <c r="T134" s="184">
        <f>S134*H134</f>
        <v>0</v>
      </c>
      <c r="AR134" s="24" t="s">
        <v>147</v>
      </c>
      <c r="AT134" s="24" t="s">
        <v>142</v>
      </c>
      <c r="AU134" s="24" t="s">
        <v>84</v>
      </c>
      <c r="AY134" s="24" t="s">
        <v>139</v>
      </c>
      <c r="BE134" s="185">
        <f>IF(N134="základní",J134,0)</f>
        <v>0</v>
      </c>
      <c r="BF134" s="185">
        <f>IF(N134="snížená",J134,0)</f>
        <v>0</v>
      </c>
      <c r="BG134" s="185">
        <f>IF(N134="zákl. přenesená",J134,0)</f>
        <v>0</v>
      </c>
      <c r="BH134" s="185">
        <f>IF(N134="sníž. přenesená",J134,0)</f>
        <v>0</v>
      </c>
      <c r="BI134" s="185">
        <f>IF(N134="nulová",J134,0)</f>
        <v>0</v>
      </c>
      <c r="BJ134" s="24" t="s">
        <v>82</v>
      </c>
      <c r="BK134" s="185">
        <f>ROUND(I134*H134,2)</f>
        <v>0</v>
      </c>
      <c r="BL134" s="24" t="s">
        <v>147</v>
      </c>
      <c r="BM134" s="24" t="s">
        <v>469</v>
      </c>
    </row>
    <row r="135" spans="2:65" s="1" customFormat="1" ht="81">
      <c r="B135" s="41"/>
      <c r="D135" s="187" t="s">
        <v>159</v>
      </c>
      <c r="F135" s="203" t="s">
        <v>199</v>
      </c>
      <c r="I135" s="204"/>
      <c r="L135" s="41"/>
      <c r="M135" s="205"/>
      <c r="N135" s="42"/>
      <c r="O135" s="42"/>
      <c r="P135" s="42"/>
      <c r="Q135" s="42"/>
      <c r="R135" s="42"/>
      <c r="S135" s="42"/>
      <c r="T135" s="70"/>
      <c r="AT135" s="24" t="s">
        <v>159</v>
      </c>
      <c r="AU135" s="24" t="s">
        <v>84</v>
      </c>
    </row>
    <row r="136" spans="2:65" s="11" customFormat="1">
      <c r="B136" s="186"/>
      <c r="D136" s="187" t="s">
        <v>149</v>
      </c>
      <c r="E136" s="188" t="s">
        <v>5</v>
      </c>
      <c r="F136" s="189" t="s">
        <v>470</v>
      </c>
      <c r="H136" s="190">
        <v>0.86699999999999999</v>
      </c>
      <c r="I136" s="191"/>
      <c r="L136" s="186"/>
      <c r="M136" s="192"/>
      <c r="N136" s="193"/>
      <c r="O136" s="193"/>
      <c r="P136" s="193"/>
      <c r="Q136" s="193"/>
      <c r="R136" s="193"/>
      <c r="S136" s="193"/>
      <c r="T136" s="194"/>
      <c r="AT136" s="188" t="s">
        <v>149</v>
      </c>
      <c r="AU136" s="188" t="s">
        <v>84</v>
      </c>
      <c r="AV136" s="11" t="s">
        <v>84</v>
      </c>
      <c r="AW136" s="11" t="s">
        <v>37</v>
      </c>
      <c r="AX136" s="11" t="s">
        <v>82</v>
      </c>
      <c r="AY136" s="188" t="s">
        <v>139</v>
      </c>
    </row>
    <row r="137" spans="2:65" s="1" customFormat="1" ht="38.25" customHeight="1">
      <c r="B137" s="173"/>
      <c r="C137" s="174" t="s">
        <v>206</v>
      </c>
      <c r="D137" s="174" t="s">
        <v>142</v>
      </c>
      <c r="E137" s="175" t="s">
        <v>212</v>
      </c>
      <c r="F137" s="176" t="s">
        <v>213</v>
      </c>
      <c r="G137" s="177" t="s">
        <v>178</v>
      </c>
      <c r="H137" s="178">
        <v>0.75800000000000001</v>
      </c>
      <c r="I137" s="179"/>
      <c r="J137" s="180">
        <f>ROUND(I137*H137,2)</f>
        <v>0</v>
      </c>
      <c r="K137" s="176" t="s">
        <v>146</v>
      </c>
      <c r="L137" s="41"/>
      <c r="M137" s="181" t="s">
        <v>5</v>
      </c>
      <c r="N137" s="182" t="s">
        <v>45</v>
      </c>
      <c r="O137" s="42"/>
      <c r="P137" s="183">
        <f>O137*H137</f>
        <v>0</v>
      </c>
      <c r="Q137" s="183">
        <v>0</v>
      </c>
      <c r="R137" s="183">
        <f>Q137*H137</f>
        <v>0</v>
      </c>
      <c r="S137" s="183">
        <v>0</v>
      </c>
      <c r="T137" s="184">
        <f>S137*H137</f>
        <v>0</v>
      </c>
      <c r="AR137" s="24" t="s">
        <v>147</v>
      </c>
      <c r="AT137" s="24" t="s">
        <v>142</v>
      </c>
      <c r="AU137" s="24" t="s">
        <v>84</v>
      </c>
      <c r="AY137" s="24" t="s">
        <v>139</v>
      </c>
      <c r="BE137" s="185">
        <f>IF(N137="základní",J137,0)</f>
        <v>0</v>
      </c>
      <c r="BF137" s="185">
        <f>IF(N137="snížená",J137,0)</f>
        <v>0</v>
      </c>
      <c r="BG137" s="185">
        <f>IF(N137="zákl. přenesená",J137,0)</f>
        <v>0</v>
      </c>
      <c r="BH137" s="185">
        <f>IF(N137="sníž. přenesená",J137,0)</f>
        <v>0</v>
      </c>
      <c r="BI137" s="185">
        <f>IF(N137="nulová",J137,0)</f>
        <v>0</v>
      </c>
      <c r="BJ137" s="24" t="s">
        <v>82</v>
      </c>
      <c r="BK137" s="185">
        <f>ROUND(I137*H137,2)</f>
        <v>0</v>
      </c>
      <c r="BL137" s="24" t="s">
        <v>147</v>
      </c>
      <c r="BM137" s="24" t="s">
        <v>471</v>
      </c>
    </row>
    <row r="138" spans="2:65" s="1" customFormat="1" ht="81">
      <c r="B138" s="41"/>
      <c r="D138" s="187" t="s">
        <v>159</v>
      </c>
      <c r="F138" s="203" t="s">
        <v>199</v>
      </c>
      <c r="I138" s="204"/>
      <c r="L138" s="41"/>
      <c r="M138" s="205"/>
      <c r="N138" s="42"/>
      <c r="O138" s="42"/>
      <c r="P138" s="42"/>
      <c r="Q138" s="42"/>
      <c r="R138" s="42"/>
      <c r="S138" s="42"/>
      <c r="T138" s="70"/>
      <c r="AT138" s="24" t="s">
        <v>159</v>
      </c>
      <c r="AU138" s="24" t="s">
        <v>84</v>
      </c>
    </row>
    <row r="139" spans="2:65" s="11" customFormat="1">
      <c r="B139" s="186"/>
      <c r="D139" s="187" t="s">
        <v>149</v>
      </c>
      <c r="E139" s="188" t="s">
        <v>5</v>
      </c>
      <c r="F139" s="189" t="s">
        <v>472</v>
      </c>
      <c r="H139" s="190">
        <v>0.75800000000000001</v>
      </c>
      <c r="I139" s="191"/>
      <c r="L139" s="186"/>
      <c r="M139" s="192"/>
      <c r="N139" s="193"/>
      <c r="O139" s="193"/>
      <c r="P139" s="193"/>
      <c r="Q139" s="193"/>
      <c r="R139" s="193"/>
      <c r="S139" s="193"/>
      <c r="T139" s="194"/>
      <c r="AT139" s="188" t="s">
        <v>149</v>
      </c>
      <c r="AU139" s="188" t="s">
        <v>84</v>
      </c>
      <c r="AV139" s="11" t="s">
        <v>84</v>
      </c>
      <c r="AW139" s="11" t="s">
        <v>37</v>
      </c>
      <c r="AX139" s="11" t="s">
        <v>82</v>
      </c>
      <c r="AY139" s="188" t="s">
        <v>139</v>
      </c>
    </row>
    <row r="140" spans="2:65" s="10" customFormat="1" ht="29.85" customHeight="1">
      <c r="B140" s="160"/>
      <c r="D140" s="161" t="s">
        <v>73</v>
      </c>
      <c r="E140" s="171" t="s">
        <v>216</v>
      </c>
      <c r="F140" s="171" t="s">
        <v>217</v>
      </c>
      <c r="I140" s="163"/>
      <c r="J140" s="172">
        <f>BK140</f>
        <v>0</v>
      </c>
      <c r="L140" s="160"/>
      <c r="M140" s="165"/>
      <c r="N140" s="166"/>
      <c r="O140" s="166"/>
      <c r="P140" s="167">
        <f>SUM(P141:P142)</f>
        <v>0</v>
      </c>
      <c r="Q140" s="166"/>
      <c r="R140" s="167">
        <f>SUM(R141:R142)</f>
        <v>0</v>
      </c>
      <c r="S140" s="166"/>
      <c r="T140" s="168">
        <f>SUM(T141:T142)</f>
        <v>0</v>
      </c>
      <c r="AR140" s="161" t="s">
        <v>82</v>
      </c>
      <c r="AT140" s="169" t="s">
        <v>73</v>
      </c>
      <c r="AU140" s="169" t="s">
        <v>82</v>
      </c>
      <c r="AY140" s="161" t="s">
        <v>139</v>
      </c>
      <c r="BK140" s="170">
        <f>SUM(BK141:BK142)</f>
        <v>0</v>
      </c>
    </row>
    <row r="141" spans="2:65" s="1" customFormat="1" ht="38.25" customHeight="1">
      <c r="B141" s="173"/>
      <c r="C141" s="174" t="s">
        <v>211</v>
      </c>
      <c r="D141" s="174" t="s">
        <v>142</v>
      </c>
      <c r="E141" s="175" t="s">
        <v>219</v>
      </c>
      <c r="F141" s="176" t="s">
        <v>220</v>
      </c>
      <c r="G141" s="177" t="s">
        <v>178</v>
      </c>
      <c r="H141" s="178">
        <v>1.925</v>
      </c>
      <c r="I141" s="179"/>
      <c r="J141" s="180">
        <f>ROUND(I141*H141,2)</f>
        <v>0</v>
      </c>
      <c r="K141" s="176" t="s">
        <v>146</v>
      </c>
      <c r="L141" s="41"/>
      <c r="M141" s="181" t="s">
        <v>5</v>
      </c>
      <c r="N141" s="182" t="s">
        <v>45</v>
      </c>
      <c r="O141" s="42"/>
      <c r="P141" s="183">
        <f>O141*H141</f>
        <v>0</v>
      </c>
      <c r="Q141" s="183">
        <v>0</v>
      </c>
      <c r="R141" s="183">
        <f>Q141*H141</f>
        <v>0</v>
      </c>
      <c r="S141" s="183">
        <v>0</v>
      </c>
      <c r="T141" s="184">
        <f>S141*H141</f>
        <v>0</v>
      </c>
      <c r="AR141" s="24" t="s">
        <v>147</v>
      </c>
      <c r="AT141" s="24" t="s">
        <v>142</v>
      </c>
      <c r="AU141" s="24" t="s">
        <v>84</v>
      </c>
      <c r="AY141" s="24" t="s">
        <v>139</v>
      </c>
      <c r="BE141" s="185">
        <f>IF(N141="základní",J141,0)</f>
        <v>0</v>
      </c>
      <c r="BF141" s="185">
        <f>IF(N141="snížená",J141,0)</f>
        <v>0</v>
      </c>
      <c r="BG141" s="185">
        <f>IF(N141="zákl. přenesená",J141,0)</f>
        <v>0</v>
      </c>
      <c r="BH141" s="185">
        <f>IF(N141="sníž. přenesená",J141,0)</f>
        <v>0</v>
      </c>
      <c r="BI141" s="185">
        <f>IF(N141="nulová",J141,0)</f>
        <v>0</v>
      </c>
      <c r="BJ141" s="24" t="s">
        <v>82</v>
      </c>
      <c r="BK141" s="185">
        <f>ROUND(I141*H141,2)</f>
        <v>0</v>
      </c>
      <c r="BL141" s="24" t="s">
        <v>147</v>
      </c>
      <c r="BM141" s="24" t="s">
        <v>473</v>
      </c>
    </row>
    <row r="142" spans="2:65" s="1" customFormat="1" ht="81">
      <c r="B142" s="41"/>
      <c r="D142" s="187" t="s">
        <v>159</v>
      </c>
      <c r="F142" s="203" t="s">
        <v>222</v>
      </c>
      <c r="I142" s="204"/>
      <c r="L142" s="41"/>
      <c r="M142" s="205"/>
      <c r="N142" s="42"/>
      <c r="O142" s="42"/>
      <c r="P142" s="42"/>
      <c r="Q142" s="42"/>
      <c r="R142" s="42"/>
      <c r="S142" s="42"/>
      <c r="T142" s="70"/>
      <c r="AT142" s="24" t="s">
        <v>159</v>
      </c>
      <c r="AU142" s="24" t="s">
        <v>84</v>
      </c>
    </row>
    <row r="143" spans="2:65" s="10" customFormat="1" ht="37.35" customHeight="1">
      <c r="B143" s="160"/>
      <c r="D143" s="161" t="s">
        <v>73</v>
      </c>
      <c r="E143" s="162" t="s">
        <v>223</v>
      </c>
      <c r="F143" s="162" t="s">
        <v>224</v>
      </c>
      <c r="I143" s="163"/>
      <c r="J143" s="164">
        <f>BK143</f>
        <v>0</v>
      </c>
      <c r="L143" s="160"/>
      <c r="M143" s="165"/>
      <c r="N143" s="166"/>
      <c r="O143" s="166"/>
      <c r="P143" s="167">
        <f>P144+P152+P167+P176</f>
        <v>0</v>
      </c>
      <c r="Q143" s="166"/>
      <c r="R143" s="167">
        <f>R144+R152+R167+R176</f>
        <v>0.80561446000000014</v>
      </c>
      <c r="S143" s="166"/>
      <c r="T143" s="168">
        <f>T144+T152+T167+T176</f>
        <v>1.6249500000000001</v>
      </c>
      <c r="AR143" s="161" t="s">
        <v>84</v>
      </c>
      <c r="AT143" s="169" t="s">
        <v>73</v>
      </c>
      <c r="AU143" s="169" t="s">
        <v>74</v>
      </c>
      <c r="AY143" s="161" t="s">
        <v>139</v>
      </c>
      <c r="BK143" s="170">
        <f>BK144+BK152+BK167+BK176</f>
        <v>0</v>
      </c>
    </row>
    <row r="144" spans="2:65" s="10" customFormat="1" ht="19.899999999999999" customHeight="1">
      <c r="B144" s="160"/>
      <c r="D144" s="161" t="s">
        <v>73</v>
      </c>
      <c r="E144" s="171" t="s">
        <v>225</v>
      </c>
      <c r="F144" s="171" t="s">
        <v>226</v>
      </c>
      <c r="I144" s="163"/>
      <c r="J144" s="172">
        <f>BK144</f>
        <v>0</v>
      </c>
      <c r="L144" s="160"/>
      <c r="M144" s="165"/>
      <c r="N144" s="166"/>
      <c r="O144" s="166"/>
      <c r="P144" s="167">
        <f>SUM(P145:P151)</f>
        <v>0</v>
      </c>
      <c r="Q144" s="166"/>
      <c r="R144" s="167">
        <f>SUM(R145:R151)</f>
        <v>0</v>
      </c>
      <c r="S144" s="166"/>
      <c r="T144" s="168">
        <f>SUM(T145:T151)</f>
        <v>0.86663999999999997</v>
      </c>
      <c r="AR144" s="161" t="s">
        <v>84</v>
      </c>
      <c r="AT144" s="169" t="s">
        <v>73</v>
      </c>
      <c r="AU144" s="169" t="s">
        <v>82</v>
      </c>
      <c r="AY144" s="161" t="s">
        <v>139</v>
      </c>
      <c r="BK144" s="170">
        <f>SUM(BK145:BK151)</f>
        <v>0</v>
      </c>
    </row>
    <row r="145" spans="2:65" s="1" customFormat="1" ht="16.5" customHeight="1">
      <c r="B145" s="173"/>
      <c r="C145" s="174" t="s">
        <v>218</v>
      </c>
      <c r="D145" s="174" t="s">
        <v>142</v>
      </c>
      <c r="E145" s="175" t="s">
        <v>228</v>
      </c>
      <c r="F145" s="176" t="s">
        <v>429</v>
      </c>
      <c r="G145" s="177" t="s">
        <v>157</v>
      </c>
      <c r="H145" s="178">
        <v>216.66</v>
      </c>
      <c r="I145" s="179"/>
      <c r="J145" s="180">
        <f>ROUND(I145*H145,2)</f>
        <v>0</v>
      </c>
      <c r="K145" s="176" t="s">
        <v>5</v>
      </c>
      <c r="L145" s="41"/>
      <c r="M145" s="181" t="s">
        <v>5</v>
      </c>
      <c r="N145" s="182" t="s">
        <v>45</v>
      </c>
      <c r="O145" s="42"/>
      <c r="P145" s="183">
        <f>O145*H145</f>
        <v>0</v>
      </c>
      <c r="Q145" s="183">
        <v>0</v>
      </c>
      <c r="R145" s="183">
        <f>Q145*H145</f>
        <v>0</v>
      </c>
      <c r="S145" s="183">
        <v>4.0000000000000001E-3</v>
      </c>
      <c r="T145" s="184">
        <f>S145*H145</f>
        <v>0.86663999999999997</v>
      </c>
      <c r="AR145" s="24" t="s">
        <v>230</v>
      </c>
      <c r="AT145" s="24" t="s">
        <v>142</v>
      </c>
      <c r="AU145" s="24" t="s">
        <v>84</v>
      </c>
      <c r="AY145" s="24" t="s">
        <v>139</v>
      </c>
      <c r="BE145" s="185">
        <f>IF(N145="základní",J145,0)</f>
        <v>0</v>
      </c>
      <c r="BF145" s="185">
        <f>IF(N145="snížená",J145,0)</f>
        <v>0</v>
      </c>
      <c r="BG145" s="185">
        <f>IF(N145="zákl. přenesená",J145,0)</f>
        <v>0</v>
      </c>
      <c r="BH145" s="185">
        <f>IF(N145="sníž. přenesená",J145,0)</f>
        <v>0</v>
      </c>
      <c r="BI145" s="185">
        <f>IF(N145="nulová",J145,0)</f>
        <v>0</v>
      </c>
      <c r="BJ145" s="24" t="s">
        <v>82</v>
      </c>
      <c r="BK145" s="185">
        <f>ROUND(I145*H145,2)</f>
        <v>0</v>
      </c>
      <c r="BL145" s="24" t="s">
        <v>230</v>
      </c>
      <c r="BM145" s="24" t="s">
        <v>474</v>
      </c>
    </row>
    <row r="146" spans="2:65" s="1" customFormat="1" ht="40.5">
      <c r="B146" s="41"/>
      <c r="D146" s="187" t="s">
        <v>159</v>
      </c>
      <c r="F146" s="203" t="s">
        <v>232</v>
      </c>
      <c r="I146" s="204"/>
      <c r="L146" s="41"/>
      <c r="M146" s="205"/>
      <c r="N146" s="42"/>
      <c r="O146" s="42"/>
      <c r="P146" s="42"/>
      <c r="Q146" s="42"/>
      <c r="R146" s="42"/>
      <c r="S146" s="42"/>
      <c r="T146" s="70"/>
      <c r="AT146" s="24" t="s">
        <v>159</v>
      </c>
      <c r="AU146" s="24" t="s">
        <v>84</v>
      </c>
    </row>
    <row r="147" spans="2:65" s="11" customFormat="1">
      <c r="B147" s="186"/>
      <c r="D147" s="187" t="s">
        <v>149</v>
      </c>
      <c r="E147" s="188" t="s">
        <v>5</v>
      </c>
      <c r="F147" s="189" t="s">
        <v>454</v>
      </c>
      <c r="H147" s="190">
        <v>41.164999999999999</v>
      </c>
      <c r="I147" s="191"/>
      <c r="L147" s="186"/>
      <c r="M147" s="192"/>
      <c r="N147" s="193"/>
      <c r="O147" s="193"/>
      <c r="P147" s="193"/>
      <c r="Q147" s="193"/>
      <c r="R147" s="193"/>
      <c r="S147" s="193"/>
      <c r="T147" s="194"/>
      <c r="AT147" s="188" t="s">
        <v>149</v>
      </c>
      <c r="AU147" s="188" t="s">
        <v>84</v>
      </c>
      <c r="AV147" s="11" t="s">
        <v>84</v>
      </c>
      <c r="AW147" s="11" t="s">
        <v>37</v>
      </c>
      <c r="AX147" s="11" t="s">
        <v>74</v>
      </c>
      <c r="AY147" s="188" t="s">
        <v>139</v>
      </c>
    </row>
    <row r="148" spans="2:65" s="11" customFormat="1">
      <c r="B148" s="186"/>
      <c r="D148" s="187" t="s">
        <v>149</v>
      </c>
      <c r="E148" s="188" t="s">
        <v>5</v>
      </c>
      <c r="F148" s="189" t="s">
        <v>455</v>
      </c>
      <c r="H148" s="190">
        <v>26</v>
      </c>
      <c r="I148" s="191"/>
      <c r="L148" s="186"/>
      <c r="M148" s="192"/>
      <c r="N148" s="193"/>
      <c r="O148" s="193"/>
      <c r="P148" s="193"/>
      <c r="Q148" s="193"/>
      <c r="R148" s="193"/>
      <c r="S148" s="193"/>
      <c r="T148" s="194"/>
      <c r="AT148" s="188" t="s">
        <v>149</v>
      </c>
      <c r="AU148" s="188" t="s">
        <v>84</v>
      </c>
      <c r="AV148" s="11" t="s">
        <v>84</v>
      </c>
      <c r="AW148" s="11" t="s">
        <v>37</v>
      </c>
      <c r="AX148" s="11" t="s">
        <v>74</v>
      </c>
      <c r="AY148" s="188" t="s">
        <v>139</v>
      </c>
    </row>
    <row r="149" spans="2:65" s="11" customFormat="1">
      <c r="B149" s="186"/>
      <c r="D149" s="187" t="s">
        <v>149</v>
      </c>
      <c r="E149" s="188" t="s">
        <v>5</v>
      </c>
      <c r="F149" s="189" t="s">
        <v>456</v>
      </c>
      <c r="H149" s="190">
        <v>41.164999999999999</v>
      </c>
      <c r="I149" s="191"/>
      <c r="L149" s="186"/>
      <c r="M149" s="192"/>
      <c r="N149" s="193"/>
      <c r="O149" s="193"/>
      <c r="P149" s="193"/>
      <c r="Q149" s="193"/>
      <c r="R149" s="193"/>
      <c r="S149" s="193"/>
      <c r="T149" s="194"/>
      <c r="AT149" s="188" t="s">
        <v>149</v>
      </c>
      <c r="AU149" s="188" t="s">
        <v>84</v>
      </c>
      <c r="AV149" s="11" t="s">
        <v>84</v>
      </c>
      <c r="AW149" s="11" t="s">
        <v>37</v>
      </c>
      <c r="AX149" s="11" t="s">
        <v>74</v>
      </c>
      <c r="AY149" s="188" t="s">
        <v>139</v>
      </c>
    </row>
    <row r="150" spans="2:65" s="13" customFormat="1">
      <c r="B150" s="206"/>
      <c r="D150" s="187" t="s">
        <v>149</v>
      </c>
      <c r="E150" s="207" t="s">
        <v>5</v>
      </c>
      <c r="F150" s="208" t="s">
        <v>163</v>
      </c>
      <c r="H150" s="209">
        <v>108.33</v>
      </c>
      <c r="I150" s="210"/>
      <c r="L150" s="206"/>
      <c r="M150" s="211"/>
      <c r="N150" s="212"/>
      <c r="O150" s="212"/>
      <c r="P150" s="212"/>
      <c r="Q150" s="212"/>
      <c r="R150" s="212"/>
      <c r="S150" s="212"/>
      <c r="T150" s="213"/>
      <c r="AT150" s="207" t="s">
        <v>149</v>
      </c>
      <c r="AU150" s="207" t="s">
        <v>84</v>
      </c>
      <c r="AV150" s="13" t="s">
        <v>164</v>
      </c>
      <c r="AW150" s="13" t="s">
        <v>37</v>
      </c>
      <c r="AX150" s="13" t="s">
        <v>74</v>
      </c>
      <c r="AY150" s="207" t="s">
        <v>139</v>
      </c>
    </row>
    <row r="151" spans="2:65" s="11" customFormat="1">
      <c r="B151" s="186"/>
      <c r="D151" s="187" t="s">
        <v>149</v>
      </c>
      <c r="E151" s="188" t="s">
        <v>5</v>
      </c>
      <c r="F151" s="189" t="s">
        <v>475</v>
      </c>
      <c r="H151" s="190">
        <v>216.66</v>
      </c>
      <c r="I151" s="191"/>
      <c r="L151" s="186"/>
      <c r="M151" s="192"/>
      <c r="N151" s="193"/>
      <c r="O151" s="193"/>
      <c r="P151" s="193"/>
      <c r="Q151" s="193"/>
      <c r="R151" s="193"/>
      <c r="S151" s="193"/>
      <c r="T151" s="194"/>
      <c r="AT151" s="188" t="s">
        <v>149</v>
      </c>
      <c r="AU151" s="188" t="s">
        <v>84</v>
      </c>
      <c r="AV151" s="11" t="s">
        <v>84</v>
      </c>
      <c r="AW151" s="11" t="s">
        <v>37</v>
      </c>
      <c r="AX151" s="11" t="s">
        <v>82</v>
      </c>
      <c r="AY151" s="188" t="s">
        <v>139</v>
      </c>
    </row>
    <row r="152" spans="2:65" s="10" customFormat="1" ht="29.85" customHeight="1">
      <c r="B152" s="160"/>
      <c r="D152" s="161" t="s">
        <v>73</v>
      </c>
      <c r="E152" s="171" t="s">
        <v>258</v>
      </c>
      <c r="F152" s="171" t="s">
        <v>259</v>
      </c>
      <c r="I152" s="163"/>
      <c r="J152" s="172">
        <f>BK152</f>
        <v>0</v>
      </c>
      <c r="L152" s="160"/>
      <c r="M152" s="165"/>
      <c r="N152" s="166"/>
      <c r="O152" s="166"/>
      <c r="P152" s="167">
        <f>SUM(P153:P166)</f>
        <v>0</v>
      </c>
      <c r="Q152" s="166"/>
      <c r="R152" s="167">
        <f>SUM(R153:R166)</f>
        <v>0.78837850000000009</v>
      </c>
      <c r="S152" s="166"/>
      <c r="T152" s="168">
        <f>SUM(T153:T166)</f>
        <v>0</v>
      </c>
      <c r="AR152" s="161" t="s">
        <v>84</v>
      </c>
      <c r="AT152" s="169" t="s">
        <v>73</v>
      </c>
      <c r="AU152" s="169" t="s">
        <v>82</v>
      </c>
      <c r="AY152" s="161" t="s">
        <v>139</v>
      </c>
      <c r="BK152" s="170">
        <f>SUM(BK153:BK166)</f>
        <v>0</v>
      </c>
    </row>
    <row r="153" spans="2:65" s="1" customFormat="1" ht="25.5" customHeight="1">
      <c r="B153" s="173"/>
      <c r="C153" s="174" t="s">
        <v>227</v>
      </c>
      <c r="D153" s="174" t="s">
        <v>142</v>
      </c>
      <c r="E153" s="175" t="s">
        <v>432</v>
      </c>
      <c r="F153" s="176" t="s">
        <v>433</v>
      </c>
      <c r="G153" s="177" t="s">
        <v>145</v>
      </c>
      <c r="H153" s="178">
        <v>16.2</v>
      </c>
      <c r="I153" s="179"/>
      <c r="J153" s="180">
        <f>ROUND(I153*H153,2)</f>
        <v>0</v>
      </c>
      <c r="K153" s="176" t="s">
        <v>146</v>
      </c>
      <c r="L153" s="41"/>
      <c r="M153" s="181" t="s">
        <v>5</v>
      </c>
      <c r="N153" s="182" t="s">
        <v>45</v>
      </c>
      <c r="O153" s="42"/>
      <c r="P153" s="183">
        <f>O153*H153</f>
        <v>0</v>
      </c>
      <c r="Q153" s="183">
        <v>6.4999999999999997E-4</v>
      </c>
      <c r="R153" s="183">
        <f>Q153*H153</f>
        <v>1.0529999999999999E-2</v>
      </c>
      <c r="S153" s="183">
        <v>0</v>
      </c>
      <c r="T153" s="184">
        <f>S153*H153</f>
        <v>0</v>
      </c>
      <c r="AR153" s="24" t="s">
        <v>230</v>
      </c>
      <c r="AT153" s="24" t="s">
        <v>142</v>
      </c>
      <c r="AU153" s="24" t="s">
        <v>84</v>
      </c>
      <c r="AY153" s="24" t="s">
        <v>139</v>
      </c>
      <c r="BE153" s="185">
        <f>IF(N153="základní",J153,0)</f>
        <v>0</v>
      </c>
      <c r="BF153" s="185">
        <f>IF(N153="snížená",J153,0)</f>
        <v>0</v>
      </c>
      <c r="BG153" s="185">
        <f>IF(N153="zákl. přenesená",J153,0)</f>
        <v>0</v>
      </c>
      <c r="BH153" s="185">
        <f>IF(N153="sníž. přenesená",J153,0)</f>
        <v>0</v>
      </c>
      <c r="BI153" s="185">
        <f>IF(N153="nulová",J153,0)</f>
        <v>0</v>
      </c>
      <c r="BJ153" s="24" t="s">
        <v>82</v>
      </c>
      <c r="BK153" s="185">
        <f>ROUND(I153*H153,2)</f>
        <v>0</v>
      </c>
      <c r="BL153" s="24" t="s">
        <v>230</v>
      </c>
      <c r="BM153" s="24" t="s">
        <v>476</v>
      </c>
    </row>
    <row r="154" spans="2:65" s="11" customFormat="1">
      <c r="B154" s="186"/>
      <c r="D154" s="187" t="s">
        <v>149</v>
      </c>
      <c r="E154" s="188" t="s">
        <v>5</v>
      </c>
      <c r="F154" s="189" t="s">
        <v>477</v>
      </c>
      <c r="H154" s="190">
        <v>8.1</v>
      </c>
      <c r="I154" s="191"/>
      <c r="L154" s="186"/>
      <c r="M154" s="192"/>
      <c r="N154" s="193"/>
      <c r="O154" s="193"/>
      <c r="P154" s="193"/>
      <c r="Q154" s="193"/>
      <c r="R154" s="193"/>
      <c r="S154" s="193"/>
      <c r="T154" s="194"/>
      <c r="AT154" s="188" t="s">
        <v>149</v>
      </c>
      <c r="AU154" s="188" t="s">
        <v>84</v>
      </c>
      <c r="AV154" s="11" t="s">
        <v>84</v>
      </c>
      <c r="AW154" s="11" t="s">
        <v>37</v>
      </c>
      <c r="AX154" s="11" t="s">
        <v>74</v>
      </c>
      <c r="AY154" s="188" t="s">
        <v>139</v>
      </c>
    </row>
    <row r="155" spans="2:65" s="11" customFormat="1">
      <c r="B155" s="186"/>
      <c r="D155" s="187" t="s">
        <v>149</v>
      </c>
      <c r="E155" s="188" t="s">
        <v>5</v>
      </c>
      <c r="F155" s="189" t="s">
        <v>478</v>
      </c>
      <c r="H155" s="190">
        <v>8.1</v>
      </c>
      <c r="I155" s="191"/>
      <c r="L155" s="186"/>
      <c r="M155" s="192"/>
      <c r="N155" s="193"/>
      <c r="O155" s="193"/>
      <c r="P155" s="193"/>
      <c r="Q155" s="193"/>
      <c r="R155" s="193"/>
      <c r="S155" s="193"/>
      <c r="T155" s="194"/>
      <c r="AT155" s="188" t="s">
        <v>149</v>
      </c>
      <c r="AU155" s="188" t="s">
        <v>84</v>
      </c>
      <c r="AV155" s="11" t="s">
        <v>84</v>
      </c>
      <c r="AW155" s="11" t="s">
        <v>37</v>
      </c>
      <c r="AX155" s="11" t="s">
        <v>74</v>
      </c>
      <c r="AY155" s="188" t="s">
        <v>139</v>
      </c>
    </row>
    <row r="156" spans="2:65" s="13" customFormat="1">
      <c r="B156" s="206"/>
      <c r="D156" s="187" t="s">
        <v>149</v>
      </c>
      <c r="E156" s="207" t="s">
        <v>5</v>
      </c>
      <c r="F156" s="208" t="s">
        <v>163</v>
      </c>
      <c r="H156" s="209">
        <v>16.2</v>
      </c>
      <c r="I156" s="210"/>
      <c r="L156" s="206"/>
      <c r="M156" s="211"/>
      <c r="N156" s="212"/>
      <c r="O156" s="212"/>
      <c r="P156" s="212"/>
      <c r="Q156" s="212"/>
      <c r="R156" s="212"/>
      <c r="S156" s="212"/>
      <c r="T156" s="213"/>
      <c r="AT156" s="207" t="s">
        <v>149</v>
      </c>
      <c r="AU156" s="207" t="s">
        <v>84</v>
      </c>
      <c r="AV156" s="13" t="s">
        <v>164</v>
      </c>
      <c r="AW156" s="13" t="s">
        <v>37</v>
      </c>
      <c r="AX156" s="13" t="s">
        <v>82</v>
      </c>
      <c r="AY156" s="207" t="s">
        <v>139</v>
      </c>
    </row>
    <row r="157" spans="2:65" s="1" customFormat="1" ht="38.25" customHeight="1">
      <c r="B157" s="173"/>
      <c r="C157" s="174" t="s">
        <v>11</v>
      </c>
      <c r="D157" s="174" t="s">
        <v>142</v>
      </c>
      <c r="E157" s="175" t="s">
        <v>265</v>
      </c>
      <c r="F157" s="176" t="s">
        <v>266</v>
      </c>
      <c r="G157" s="177" t="s">
        <v>157</v>
      </c>
      <c r="H157" s="178">
        <v>108.79</v>
      </c>
      <c r="I157" s="179"/>
      <c r="J157" s="180">
        <f>ROUND(I157*H157,2)</f>
        <v>0</v>
      </c>
      <c r="K157" s="176" t="s">
        <v>146</v>
      </c>
      <c r="L157" s="41"/>
      <c r="M157" s="181" t="s">
        <v>5</v>
      </c>
      <c r="N157" s="182" t="s">
        <v>45</v>
      </c>
      <c r="O157" s="42"/>
      <c r="P157" s="183">
        <f>O157*H157</f>
        <v>0</v>
      </c>
      <c r="Q157" s="183">
        <v>6.8100000000000001E-3</v>
      </c>
      <c r="R157" s="183">
        <f>Q157*H157</f>
        <v>0.74085990000000002</v>
      </c>
      <c r="S157" s="183">
        <v>0</v>
      </c>
      <c r="T157" s="184">
        <f>S157*H157</f>
        <v>0</v>
      </c>
      <c r="AR157" s="24" t="s">
        <v>230</v>
      </c>
      <c r="AT157" s="24" t="s">
        <v>142</v>
      </c>
      <c r="AU157" s="24" t="s">
        <v>84</v>
      </c>
      <c r="AY157" s="24" t="s">
        <v>139</v>
      </c>
      <c r="BE157" s="185">
        <f>IF(N157="základní",J157,0)</f>
        <v>0</v>
      </c>
      <c r="BF157" s="185">
        <f>IF(N157="snížená",J157,0)</f>
        <v>0</v>
      </c>
      <c r="BG157" s="185">
        <f>IF(N157="zákl. přenesená",J157,0)</f>
        <v>0</v>
      </c>
      <c r="BH157" s="185">
        <f>IF(N157="sníž. přenesená",J157,0)</f>
        <v>0</v>
      </c>
      <c r="BI157" s="185">
        <f>IF(N157="nulová",J157,0)</f>
        <v>0</v>
      </c>
      <c r="BJ157" s="24" t="s">
        <v>82</v>
      </c>
      <c r="BK157" s="185">
        <f>ROUND(I157*H157,2)</f>
        <v>0</v>
      </c>
      <c r="BL157" s="24" t="s">
        <v>230</v>
      </c>
      <c r="BM157" s="24" t="s">
        <v>479</v>
      </c>
    </row>
    <row r="158" spans="2:65" s="11" customFormat="1">
      <c r="B158" s="186"/>
      <c r="D158" s="187" t="s">
        <v>149</v>
      </c>
      <c r="E158" s="188" t="s">
        <v>5</v>
      </c>
      <c r="F158" s="189" t="s">
        <v>480</v>
      </c>
      <c r="H158" s="190">
        <v>41.395000000000003</v>
      </c>
      <c r="I158" s="191"/>
      <c r="L158" s="186"/>
      <c r="M158" s="192"/>
      <c r="N158" s="193"/>
      <c r="O158" s="193"/>
      <c r="P158" s="193"/>
      <c r="Q158" s="193"/>
      <c r="R158" s="193"/>
      <c r="S158" s="193"/>
      <c r="T158" s="194"/>
      <c r="AT158" s="188" t="s">
        <v>149</v>
      </c>
      <c r="AU158" s="188" t="s">
        <v>84</v>
      </c>
      <c r="AV158" s="11" t="s">
        <v>84</v>
      </c>
      <c r="AW158" s="11" t="s">
        <v>37</v>
      </c>
      <c r="AX158" s="11" t="s">
        <v>74</v>
      </c>
      <c r="AY158" s="188" t="s">
        <v>139</v>
      </c>
    </row>
    <row r="159" spans="2:65" s="11" customFormat="1">
      <c r="B159" s="186"/>
      <c r="D159" s="187" t="s">
        <v>149</v>
      </c>
      <c r="E159" s="188" t="s">
        <v>5</v>
      </c>
      <c r="F159" s="189" t="s">
        <v>455</v>
      </c>
      <c r="H159" s="190">
        <v>26</v>
      </c>
      <c r="I159" s="191"/>
      <c r="L159" s="186"/>
      <c r="M159" s="192"/>
      <c r="N159" s="193"/>
      <c r="O159" s="193"/>
      <c r="P159" s="193"/>
      <c r="Q159" s="193"/>
      <c r="R159" s="193"/>
      <c r="S159" s="193"/>
      <c r="T159" s="194"/>
      <c r="AT159" s="188" t="s">
        <v>149</v>
      </c>
      <c r="AU159" s="188" t="s">
        <v>84</v>
      </c>
      <c r="AV159" s="11" t="s">
        <v>84</v>
      </c>
      <c r="AW159" s="11" t="s">
        <v>37</v>
      </c>
      <c r="AX159" s="11" t="s">
        <v>74</v>
      </c>
      <c r="AY159" s="188" t="s">
        <v>139</v>
      </c>
    </row>
    <row r="160" spans="2:65" s="11" customFormat="1">
      <c r="B160" s="186"/>
      <c r="D160" s="187" t="s">
        <v>149</v>
      </c>
      <c r="E160" s="188" t="s">
        <v>5</v>
      </c>
      <c r="F160" s="189" t="s">
        <v>481</v>
      </c>
      <c r="H160" s="190">
        <v>41.395000000000003</v>
      </c>
      <c r="I160" s="191"/>
      <c r="L160" s="186"/>
      <c r="M160" s="192"/>
      <c r="N160" s="193"/>
      <c r="O160" s="193"/>
      <c r="P160" s="193"/>
      <c r="Q160" s="193"/>
      <c r="R160" s="193"/>
      <c r="S160" s="193"/>
      <c r="T160" s="194"/>
      <c r="AT160" s="188" t="s">
        <v>149</v>
      </c>
      <c r="AU160" s="188" t="s">
        <v>84</v>
      </c>
      <c r="AV160" s="11" t="s">
        <v>84</v>
      </c>
      <c r="AW160" s="11" t="s">
        <v>37</v>
      </c>
      <c r="AX160" s="11" t="s">
        <v>74</v>
      </c>
      <c r="AY160" s="188" t="s">
        <v>139</v>
      </c>
    </row>
    <row r="161" spans="2:65" s="13" customFormat="1">
      <c r="B161" s="206"/>
      <c r="D161" s="187" t="s">
        <v>149</v>
      </c>
      <c r="E161" s="207" t="s">
        <v>5</v>
      </c>
      <c r="F161" s="208" t="s">
        <v>163</v>
      </c>
      <c r="H161" s="209">
        <v>108.79</v>
      </c>
      <c r="I161" s="210"/>
      <c r="L161" s="206"/>
      <c r="M161" s="211"/>
      <c r="N161" s="212"/>
      <c r="O161" s="212"/>
      <c r="P161" s="212"/>
      <c r="Q161" s="212"/>
      <c r="R161" s="212"/>
      <c r="S161" s="212"/>
      <c r="T161" s="213"/>
      <c r="AT161" s="207" t="s">
        <v>149</v>
      </c>
      <c r="AU161" s="207" t="s">
        <v>84</v>
      </c>
      <c r="AV161" s="13" t="s">
        <v>164</v>
      </c>
      <c r="AW161" s="13" t="s">
        <v>37</v>
      </c>
      <c r="AX161" s="13" t="s">
        <v>82</v>
      </c>
      <c r="AY161" s="207" t="s">
        <v>139</v>
      </c>
    </row>
    <row r="162" spans="2:65" s="1" customFormat="1" ht="38.25" customHeight="1">
      <c r="B162" s="173"/>
      <c r="C162" s="174" t="s">
        <v>230</v>
      </c>
      <c r="D162" s="174" t="s">
        <v>142</v>
      </c>
      <c r="E162" s="175" t="s">
        <v>269</v>
      </c>
      <c r="F162" s="176" t="s">
        <v>270</v>
      </c>
      <c r="G162" s="177" t="s">
        <v>157</v>
      </c>
      <c r="H162" s="178">
        <v>108.79</v>
      </c>
      <c r="I162" s="179"/>
      <c r="J162" s="180">
        <f>ROUND(I162*H162,2)</f>
        <v>0</v>
      </c>
      <c r="K162" s="176" t="s">
        <v>146</v>
      </c>
      <c r="L162" s="41"/>
      <c r="M162" s="181" t="s">
        <v>5</v>
      </c>
      <c r="N162" s="182" t="s">
        <v>45</v>
      </c>
      <c r="O162" s="42"/>
      <c r="P162" s="183">
        <f>O162*H162</f>
        <v>0</v>
      </c>
      <c r="Q162" s="183">
        <v>3.4000000000000002E-4</v>
      </c>
      <c r="R162" s="183">
        <f>Q162*H162</f>
        <v>3.6988600000000003E-2</v>
      </c>
      <c r="S162" s="183">
        <v>0</v>
      </c>
      <c r="T162" s="184">
        <f>S162*H162</f>
        <v>0</v>
      </c>
      <c r="AR162" s="24" t="s">
        <v>230</v>
      </c>
      <c r="AT162" s="24" t="s">
        <v>142</v>
      </c>
      <c r="AU162" s="24" t="s">
        <v>84</v>
      </c>
      <c r="AY162" s="24" t="s">
        <v>139</v>
      </c>
      <c r="BE162" s="185">
        <f>IF(N162="základní",J162,0)</f>
        <v>0</v>
      </c>
      <c r="BF162" s="185">
        <f>IF(N162="snížená",J162,0)</f>
        <v>0</v>
      </c>
      <c r="BG162" s="185">
        <f>IF(N162="zákl. přenesená",J162,0)</f>
        <v>0</v>
      </c>
      <c r="BH162" s="185">
        <f>IF(N162="sníž. přenesená",J162,0)</f>
        <v>0</v>
      </c>
      <c r="BI162" s="185">
        <f>IF(N162="nulová",J162,0)</f>
        <v>0</v>
      </c>
      <c r="BJ162" s="24" t="s">
        <v>82</v>
      </c>
      <c r="BK162" s="185">
        <f>ROUND(I162*H162,2)</f>
        <v>0</v>
      </c>
      <c r="BL162" s="24" t="s">
        <v>230</v>
      </c>
      <c r="BM162" s="24" t="s">
        <v>482</v>
      </c>
    </row>
    <row r="163" spans="2:65" s="11" customFormat="1">
      <c r="B163" s="186"/>
      <c r="D163" s="187" t="s">
        <v>149</v>
      </c>
      <c r="E163" s="188" t="s">
        <v>5</v>
      </c>
      <c r="F163" s="189" t="s">
        <v>480</v>
      </c>
      <c r="H163" s="190">
        <v>41.395000000000003</v>
      </c>
      <c r="I163" s="191"/>
      <c r="L163" s="186"/>
      <c r="M163" s="192"/>
      <c r="N163" s="193"/>
      <c r="O163" s="193"/>
      <c r="P163" s="193"/>
      <c r="Q163" s="193"/>
      <c r="R163" s="193"/>
      <c r="S163" s="193"/>
      <c r="T163" s="194"/>
      <c r="AT163" s="188" t="s">
        <v>149</v>
      </c>
      <c r="AU163" s="188" t="s">
        <v>84</v>
      </c>
      <c r="AV163" s="11" t="s">
        <v>84</v>
      </c>
      <c r="AW163" s="11" t="s">
        <v>37</v>
      </c>
      <c r="AX163" s="11" t="s">
        <v>74</v>
      </c>
      <c r="AY163" s="188" t="s">
        <v>139</v>
      </c>
    </row>
    <row r="164" spans="2:65" s="11" customFormat="1">
      <c r="B164" s="186"/>
      <c r="D164" s="187" t="s">
        <v>149</v>
      </c>
      <c r="E164" s="188" t="s">
        <v>5</v>
      </c>
      <c r="F164" s="189" t="s">
        <v>455</v>
      </c>
      <c r="H164" s="190">
        <v>26</v>
      </c>
      <c r="I164" s="191"/>
      <c r="L164" s="186"/>
      <c r="M164" s="192"/>
      <c r="N164" s="193"/>
      <c r="O164" s="193"/>
      <c r="P164" s="193"/>
      <c r="Q164" s="193"/>
      <c r="R164" s="193"/>
      <c r="S164" s="193"/>
      <c r="T164" s="194"/>
      <c r="AT164" s="188" t="s">
        <v>149</v>
      </c>
      <c r="AU164" s="188" t="s">
        <v>84</v>
      </c>
      <c r="AV164" s="11" t="s">
        <v>84</v>
      </c>
      <c r="AW164" s="11" t="s">
        <v>37</v>
      </c>
      <c r="AX164" s="11" t="s">
        <v>74</v>
      </c>
      <c r="AY164" s="188" t="s">
        <v>139</v>
      </c>
    </row>
    <row r="165" spans="2:65" s="11" customFormat="1">
      <c r="B165" s="186"/>
      <c r="D165" s="187" t="s">
        <v>149</v>
      </c>
      <c r="E165" s="188" t="s">
        <v>5</v>
      </c>
      <c r="F165" s="189" t="s">
        <v>481</v>
      </c>
      <c r="H165" s="190">
        <v>41.395000000000003</v>
      </c>
      <c r="I165" s="191"/>
      <c r="L165" s="186"/>
      <c r="M165" s="192"/>
      <c r="N165" s="193"/>
      <c r="O165" s="193"/>
      <c r="P165" s="193"/>
      <c r="Q165" s="193"/>
      <c r="R165" s="193"/>
      <c r="S165" s="193"/>
      <c r="T165" s="194"/>
      <c r="AT165" s="188" t="s">
        <v>149</v>
      </c>
      <c r="AU165" s="188" t="s">
        <v>84</v>
      </c>
      <c r="AV165" s="11" t="s">
        <v>84</v>
      </c>
      <c r="AW165" s="11" t="s">
        <v>37</v>
      </c>
      <c r="AX165" s="11" t="s">
        <v>74</v>
      </c>
      <c r="AY165" s="188" t="s">
        <v>139</v>
      </c>
    </row>
    <row r="166" spans="2:65" s="13" customFormat="1">
      <c r="B166" s="206"/>
      <c r="D166" s="187" t="s">
        <v>149</v>
      </c>
      <c r="E166" s="207" t="s">
        <v>5</v>
      </c>
      <c r="F166" s="208" t="s">
        <v>163</v>
      </c>
      <c r="H166" s="209">
        <v>108.79</v>
      </c>
      <c r="I166" s="210"/>
      <c r="L166" s="206"/>
      <c r="M166" s="211"/>
      <c r="N166" s="212"/>
      <c r="O166" s="212"/>
      <c r="P166" s="212"/>
      <c r="Q166" s="212"/>
      <c r="R166" s="212"/>
      <c r="S166" s="212"/>
      <c r="T166" s="213"/>
      <c r="AT166" s="207" t="s">
        <v>149</v>
      </c>
      <c r="AU166" s="207" t="s">
        <v>84</v>
      </c>
      <c r="AV166" s="13" t="s">
        <v>164</v>
      </c>
      <c r="AW166" s="13" t="s">
        <v>37</v>
      </c>
      <c r="AX166" s="13" t="s">
        <v>82</v>
      </c>
      <c r="AY166" s="207" t="s">
        <v>139</v>
      </c>
    </row>
    <row r="167" spans="2:65" s="10" customFormat="1" ht="29.85" customHeight="1">
      <c r="B167" s="160"/>
      <c r="D167" s="161" t="s">
        <v>73</v>
      </c>
      <c r="E167" s="171" t="s">
        <v>288</v>
      </c>
      <c r="F167" s="171" t="s">
        <v>289</v>
      </c>
      <c r="I167" s="163"/>
      <c r="J167" s="172">
        <f>BK167</f>
        <v>0</v>
      </c>
      <c r="L167" s="160"/>
      <c r="M167" s="165"/>
      <c r="N167" s="166"/>
      <c r="O167" s="166"/>
      <c r="P167" s="167">
        <f>SUM(P168:P175)</f>
        <v>0</v>
      </c>
      <c r="Q167" s="166"/>
      <c r="R167" s="167">
        <f>SUM(R168:R175)</f>
        <v>1.7235960000000002E-2</v>
      </c>
      <c r="S167" s="166"/>
      <c r="T167" s="168">
        <f>SUM(T168:T175)</f>
        <v>0</v>
      </c>
      <c r="AR167" s="161" t="s">
        <v>84</v>
      </c>
      <c r="AT167" s="169" t="s">
        <v>73</v>
      </c>
      <c r="AU167" s="169" t="s">
        <v>82</v>
      </c>
      <c r="AY167" s="161" t="s">
        <v>139</v>
      </c>
      <c r="BK167" s="170">
        <f>SUM(BK168:BK175)</f>
        <v>0</v>
      </c>
    </row>
    <row r="168" spans="2:65" s="1" customFormat="1" ht="25.5" customHeight="1">
      <c r="B168" s="173"/>
      <c r="C168" s="174" t="s">
        <v>253</v>
      </c>
      <c r="D168" s="174" t="s">
        <v>142</v>
      </c>
      <c r="E168" s="175" t="s">
        <v>291</v>
      </c>
      <c r="F168" s="176" t="s">
        <v>292</v>
      </c>
      <c r="G168" s="177" t="s">
        <v>157</v>
      </c>
      <c r="H168" s="178">
        <v>121.38</v>
      </c>
      <c r="I168" s="179"/>
      <c r="J168" s="180">
        <f>ROUND(I168*H168,2)</f>
        <v>0</v>
      </c>
      <c r="K168" s="176" t="s">
        <v>5</v>
      </c>
      <c r="L168" s="41"/>
      <c r="M168" s="181" t="s">
        <v>5</v>
      </c>
      <c r="N168" s="182" t="s">
        <v>45</v>
      </c>
      <c r="O168" s="42"/>
      <c r="P168" s="183">
        <f>O168*H168</f>
        <v>0</v>
      </c>
      <c r="Q168" s="183">
        <v>1.0000000000000001E-5</v>
      </c>
      <c r="R168" s="183">
        <f>Q168*H168</f>
        <v>1.2138000000000001E-3</v>
      </c>
      <c r="S168" s="183">
        <v>0</v>
      </c>
      <c r="T168" s="184">
        <f>S168*H168</f>
        <v>0</v>
      </c>
      <c r="AR168" s="24" t="s">
        <v>230</v>
      </c>
      <c r="AT168" s="24" t="s">
        <v>142</v>
      </c>
      <c r="AU168" s="24" t="s">
        <v>84</v>
      </c>
      <c r="AY168" s="24" t="s">
        <v>139</v>
      </c>
      <c r="BE168" s="185">
        <f>IF(N168="základní",J168,0)</f>
        <v>0</v>
      </c>
      <c r="BF168" s="185">
        <f>IF(N168="snížená",J168,0)</f>
        <v>0</v>
      </c>
      <c r="BG168" s="185">
        <f>IF(N168="zákl. přenesená",J168,0)</f>
        <v>0</v>
      </c>
      <c r="BH168" s="185">
        <f>IF(N168="sníž. přenesená",J168,0)</f>
        <v>0</v>
      </c>
      <c r="BI168" s="185">
        <f>IF(N168="nulová",J168,0)</f>
        <v>0</v>
      </c>
      <c r="BJ168" s="24" t="s">
        <v>82</v>
      </c>
      <c r="BK168" s="185">
        <f>ROUND(I168*H168,2)</f>
        <v>0</v>
      </c>
      <c r="BL168" s="24" t="s">
        <v>230</v>
      </c>
      <c r="BM168" s="24" t="s">
        <v>483</v>
      </c>
    </row>
    <row r="169" spans="2:65" s="1" customFormat="1" ht="54">
      <c r="B169" s="41"/>
      <c r="D169" s="187" t="s">
        <v>159</v>
      </c>
      <c r="F169" s="203" t="s">
        <v>294</v>
      </c>
      <c r="I169" s="204"/>
      <c r="L169" s="41"/>
      <c r="M169" s="205"/>
      <c r="N169" s="42"/>
      <c r="O169" s="42"/>
      <c r="P169" s="42"/>
      <c r="Q169" s="42"/>
      <c r="R169" s="42"/>
      <c r="S169" s="42"/>
      <c r="T169" s="70"/>
      <c r="AT169" s="24" t="s">
        <v>159</v>
      </c>
      <c r="AU169" s="24" t="s">
        <v>84</v>
      </c>
    </row>
    <row r="170" spans="2:65" s="11" customFormat="1">
      <c r="B170" s="186"/>
      <c r="D170" s="187" t="s">
        <v>149</v>
      </c>
      <c r="E170" s="188" t="s">
        <v>5</v>
      </c>
      <c r="F170" s="189" t="s">
        <v>484</v>
      </c>
      <c r="H170" s="190">
        <v>46.13</v>
      </c>
      <c r="I170" s="191"/>
      <c r="L170" s="186"/>
      <c r="M170" s="192"/>
      <c r="N170" s="193"/>
      <c r="O170" s="193"/>
      <c r="P170" s="193"/>
      <c r="Q170" s="193"/>
      <c r="R170" s="193"/>
      <c r="S170" s="193"/>
      <c r="T170" s="194"/>
      <c r="AT170" s="188" t="s">
        <v>149</v>
      </c>
      <c r="AU170" s="188" t="s">
        <v>84</v>
      </c>
      <c r="AV170" s="11" t="s">
        <v>84</v>
      </c>
      <c r="AW170" s="11" t="s">
        <v>37</v>
      </c>
      <c r="AX170" s="11" t="s">
        <v>74</v>
      </c>
      <c r="AY170" s="188" t="s">
        <v>139</v>
      </c>
    </row>
    <row r="171" spans="2:65" s="11" customFormat="1">
      <c r="B171" s="186"/>
      <c r="D171" s="187" t="s">
        <v>149</v>
      </c>
      <c r="E171" s="188" t="s">
        <v>5</v>
      </c>
      <c r="F171" s="189" t="s">
        <v>485</v>
      </c>
      <c r="H171" s="190">
        <v>29.12</v>
      </c>
      <c r="I171" s="191"/>
      <c r="L171" s="186"/>
      <c r="M171" s="192"/>
      <c r="N171" s="193"/>
      <c r="O171" s="193"/>
      <c r="P171" s="193"/>
      <c r="Q171" s="193"/>
      <c r="R171" s="193"/>
      <c r="S171" s="193"/>
      <c r="T171" s="194"/>
      <c r="AT171" s="188" t="s">
        <v>149</v>
      </c>
      <c r="AU171" s="188" t="s">
        <v>84</v>
      </c>
      <c r="AV171" s="11" t="s">
        <v>84</v>
      </c>
      <c r="AW171" s="11" t="s">
        <v>37</v>
      </c>
      <c r="AX171" s="11" t="s">
        <v>74</v>
      </c>
      <c r="AY171" s="188" t="s">
        <v>139</v>
      </c>
    </row>
    <row r="172" spans="2:65" s="11" customFormat="1">
      <c r="B172" s="186"/>
      <c r="D172" s="187" t="s">
        <v>149</v>
      </c>
      <c r="E172" s="188" t="s">
        <v>5</v>
      </c>
      <c r="F172" s="189" t="s">
        <v>486</v>
      </c>
      <c r="H172" s="190">
        <v>46.13</v>
      </c>
      <c r="I172" s="191"/>
      <c r="L172" s="186"/>
      <c r="M172" s="192"/>
      <c r="N172" s="193"/>
      <c r="O172" s="193"/>
      <c r="P172" s="193"/>
      <c r="Q172" s="193"/>
      <c r="R172" s="193"/>
      <c r="S172" s="193"/>
      <c r="T172" s="194"/>
      <c r="AT172" s="188" t="s">
        <v>149</v>
      </c>
      <c r="AU172" s="188" t="s">
        <v>84</v>
      </c>
      <c r="AV172" s="11" t="s">
        <v>84</v>
      </c>
      <c r="AW172" s="11" t="s">
        <v>37</v>
      </c>
      <c r="AX172" s="11" t="s">
        <v>74</v>
      </c>
      <c r="AY172" s="188" t="s">
        <v>139</v>
      </c>
    </row>
    <row r="173" spans="2:65" s="13" customFormat="1">
      <c r="B173" s="206"/>
      <c r="D173" s="187" t="s">
        <v>149</v>
      </c>
      <c r="E173" s="207" t="s">
        <v>5</v>
      </c>
      <c r="F173" s="208" t="s">
        <v>163</v>
      </c>
      <c r="H173" s="209">
        <v>121.38</v>
      </c>
      <c r="I173" s="210"/>
      <c r="L173" s="206"/>
      <c r="M173" s="211"/>
      <c r="N173" s="212"/>
      <c r="O173" s="212"/>
      <c r="P173" s="212"/>
      <c r="Q173" s="212"/>
      <c r="R173" s="212"/>
      <c r="S173" s="212"/>
      <c r="T173" s="213"/>
      <c r="AT173" s="207" t="s">
        <v>149</v>
      </c>
      <c r="AU173" s="207" t="s">
        <v>84</v>
      </c>
      <c r="AV173" s="13" t="s">
        <v>164</v>
      </c>
      <c r="AW173" s="13" t="s">
        <v>37</v>
      </c>
      <c r="AX173" s="13" t="s">
        <v>82</v>
      </c>
      <c r="AY173" s="207" t="s">
        <v>139</v>
      </c>
    </row>
    <row r="174" spans="2:65" s="1" customFormat="1" ht="25.5" customHeight="1">
      <c r="B174" s="173"/>
      <c r="C174" s="221" t="s">
        <v>260</v>
      </c>
      <c r="D174" s="221" t="s">
        <v>245</v>
      </c>
      <c r="E174" s="222" t="s">
        <v>296</v>
      </c>
      <c r="F174" s="223" t="s">
        <v>297</v>
      </c>
      <c r="G174" s="224" t="s">
        <v>157</v>
      </c>
      <c r="H174" s="225">
        <v>133.518</v>
      </c>
      <c r="I174" s="226"/>
      <c r="J174" s="227">
        <f>ROUND(I174*H174,2)</f>
        <v>0</v>
      </c>
      <c r="K174" s="223" t="s">
        <v>146</v>
      </c>
      <c r="L174" s="228"/>
      <c r="M174" s="229" t="s">
        <v>5</v>
      </c>
      <c r="N174" s="230" t="s">
        <v>45</v>
      </c>
      <c r="O174" s="42"/>
      <c r="P174" s="183">
        <f>O174*H174</f>
        <v>0</v>
      </c>
      <c r="Q174" s="183">
        <v>1.2E-4</v>
      </c>
      <c r="R174" s="183">
        <f>Q174*H174</f>
        <v>1.6022160000000001E-2</v>
      </c>
      <c r="S174" s="183">
        <v>0</v>
      </c>
      <c r="T174" s="184">
        <f>S174*H174</f>
        <v>0</v>
      </c>
      <c r="AR174" s="24" t="s">
        <v>249</v>
      </c>
      <c r="AT174" s="24" t="s">
        <v>245</v>
      </c>
      <c r="AU174" s="24" t="s">
        <v>84</v>
      </c>
      <c r="AY174" s="24" t="s">
        <v>139</v>
      </c>
      <c r="BE174" s="185">
        <f>IF(N174="základní",J174,0)</f>
        <v>0</v>
      </c>
      <c r="BF174" s="185">
        <f>IF(N174="snížená",J174,0)</f>
        <v>0</v>
      </c>
      <c r="BG174" s="185">
        <f>IF(N174="zákl. přenesená",J174,0)</f>
        <v>0</v>
      </c>
      <c r="BH174" s="185">
        <f>IF(N174="sníž. přenesená",J174,0)</f>
        <v>0</v>
      </c>
      <c r="BI174" s="185">
        <f>IF(N174="nulová",J174,0)</f>
        <v>0</v>
      </c>
      <c r="BJ174" s="24" t="s">
        <v>82</v>
      </c>
      <c r="BK174" s="185">
        <f>ROUND(I174*H174,2)</f>
        <v>0</v>
      </c>
      <c r="BL174" s="24" t="s">
        <v>230</v>
      </c>
      <c r="BM174" s="24" t="s">
        <v>487</v>
      </c>
    </row>
    <row r="175" spans="2:65" s="11" customFormat="1">
      <c r="B175" s="186"/>
      <c r="D175" s="187" t="s">
        <v>149</v>
      </c>
      <c r="F175" s="189" t="s">
        <v>488</v>
      </c>
      <c r="H175" s="190">
        <v>133.518</v>
      </c>
      <c r="I175" s="191"/>
      <c r="L175" s="186"/>
      <c r="M175" s="192"/>
      <c r="N175" s="193"/>
      <c r="O175" s="193"/>
      <c r="P175" s="193"/>
      <c r="Q175" s="193"/>
      <c r="R175" s="193"/>
      <c r="S175" s="193"/>
      <c r="T175" s="194"/>
      <c r="AT175" s="188" t="s">
        <v>149</v>
      </c>
      <c r="AU175" s="188" t="s">
        <v>84</v>
      </c>
      <c r="AV175" s="11" t="s">
        <v>84</v>
      </c>
      <c r="AW175" s="11" t="s">
        <v>6</v>
      </c>
      <c r="AX175" s="11" t="s">
        <v>82</v>
      </c>
      <c r="AY175" s="188" t="s">
        <v>139</v>
      </c>
    </row>
    <row r="176" spans="2:65" s="10" customFormat="1" ht="29.85" customHeight="1">
      <c r="B176" s="160"/>
      <c r="D176" s="161" t="s">
        <v>73</v>
      </c>
      <c r="E176" s="171" t="s">
        <v>306</v>
      </c>
      <c r="F176" s="171" t="s">
        <v>307</v>
      </c>
      <c r="I176" s="163"/>
      <c r="J176" s="172">
        <f>BK176</f>
        <v>0</v>
      </c>
      <c r="L176" s="160"/>
      <c r="M176" s="165"/>
      <c r="N176" s="166"/>
      <c r="O176" s="166"/>
      <c r="P176" s="167">
        <f>SUM(P177:P181)</f>
        <v>0</v>
      </c>
      <c r="Q176" s="166"/>
      <c r="R176" s="167">
        <f>SUM(R177:R181)</f>
        <v>0</v>
      </c>
      <c r="S176" s="166"/>
      <c r="T176" s="168">
        <f>SUM(T177:T181)</f>
        <v>0.75831000000000004</v>
      </c>
      <c r="AR176" s="161" t="s">
        <v>84</v>
      </c>
      <c r="AT176" s="169" t="s">
        <v>73</v>
      </c>
      <c r="AU176" s="169" t="s">
        <v>82</v>
      </c>
      <c r="AY176" s="161" t="s">
        <v>139</v>
      </c>
      <c r="BK176" s="170">
        <f>SUM(BK177:BK181)</f>
        <v>0</v>
      </c>
    </row>
    <row r="177" spans="2:65" s="1" customFormat="1" ht="16.5" customHeight="1">
      <c r="B177" s="173"/>
      <c r="C177" s="174" t="s">
        <v>264</v>
      </c>
      <c r="D177" s="174" t="s">
        <v>142</v>
      </c>
      <c r="E177" s="175" t="s">
        <v>309</v>
      </c>
      <c r="F177" s="176" t="s">
        <v>310</v>
      </c>
      <c r="G177" s="177" t="s">
        <v>157</v>
      </c>
      <c r="H177" s="178">
        <v>108.33</v>
      </c>
      <c r="I177" s="179"/>
      <c r="J177" s="180">
        <f>ROUND(I177*H177,2)</f>
        <v>0</v>
      </c>
      <c r="K177" s="176" t="s">
        <v>146</v>
      </c>
      <c r="L177" s="41"/>
      <c r="M177" s="181" t="s">
        <v>5</v>
      </c>
      <c r="N177" s="182" t="s">
        <v>45</v>
      </c>
      <c r="O177" s="42"/>
      <c r="P177" s="183">
        <f>O177*H177</f>
        <v>0</v>
      </c>
      <c r="Q177" s="183">
        <v>0</v>
      </c>
      <c r="R177" s="183">
        <f>Q177*H177</f>
        <v>0</v>
      </c>
      <c r="S177" s="183">
        <v>7.0000000000000001E-3</v>
      </c>
      <c r="T177" s="184">
        <f>S177*H177</f>
        <v>0.75831000000000004</v>
      </c>
      <c r="AR177" s="24" t="s">
        <v>230</v>
      </c>
      <c r="AT177" s="24" t="s">
        <v>142</v>
      </c>
      <c r="AU177" s="24" t="s">
        <v>84</v>
      </c>
      <c r="AY177" s="24" t="s">
        <v>139</v>
      </c>
      <c r="BE177" s="185">
        <f>IF(N177="základní",J177,0)</f>
        <v>0</v>
      </c>
      <c r="BF177" s="185">
        <f>IF(N177="snížená",J177,0)</f>
        <v>0</v>
      </c>
      <c r="BG177" s="185">
        <f>IF(N177="zákl. přenesená",J177,0)</f>
        <v>0</v>
      </c>
      <c r="BH177" s="185">
        <f>IF(N177="sníž. přenesená",J177,0)</f>
        <v>0</v>
      </c>
      <c r="BI177" s="185">
        <f>IF(N177="nulová",J177,0)</f>
        <v>0</v>
      </c>
      <c r="BJ177" s="24" t="s">
        <v>82</v>
      </c>
      <c r="BK177" s="185">
        <f>ROUND(I177*H177,2)</f>
        <v>0</v>
      </c>
      <c r="BL177" s="24" t="s">
        <v>230</v>
      </c>
      <c r="BM177" s="24" t="s">
        <v>489</v>
      </c>
    </row>
    <row r="178" spans="2:65" s="11" customFormat="1">
      <c r="B178" s="186"/>
      <c r="D178" s="187" t="s">
        <v>149</v>
      </c>
      <c r="E178" s="188" t="s">
        <v>5</v>
      </c>
      <c r="F178" s="189" t="s">
        <v>454</v>
      </c>
      <c r="H178" s="190">
        <v>41.164999999999999</v>
      </c>
      <c r="I178" s="191"/>
      <c r="L178" s="186"/>
      <c r="M178" s="192"/>
      <c r="N178" s="193"/>
      <c r="O178" s="193"/>
      <c r="P178" s="193"/>
      <c r="Q178" s="193"/>
      <c r="R178" s="193"/>
      <c r="S178" s="193"/>
      <c r="T178" s="194"/>
      <c r="AT178" s="188" t="s">
        <v>149</v>
      </c>
      <c r="AU178" s="188" t="s">
        <v>84</v>
      </c>
      <c r="AV178" s="11" t="s">
        <v>84</v>
      </c>
      <c r="AW178" s="11" t="s">
        <v>37</v>
      </c>
      <c r="AX178" s="11" t="s">
        <v>74</v>
      </c>
      <c r="AY178" s="188" t="s">
        <v>139</v>
      </c>
    </row>
    <row r="179" spans="2:65" s="11" customFormat="1">
      <c r="B179" s="186"/>
      <c r="D179" s="187" t="s">
        <v>149</v>
      </c>
      <c r="E179" s="188" t="s">
        <v>5</v>
      </c>
      <c r="F179" s="189" t="s">
        <v>455</v>
      </c>
      <c r="H179" s="190">
        <v>26</v>
      </c>
      <c r="I179" s="191"/>
      <c r="L179" s="186"/>
      <c r="M179" s="192"/>
      <c r="N179" s="193"/>
      <c r="O179" s="193"/>
      <c r="P179" s="193"/>
      <c r="Q179" s="193"/>
      <c r="R179" s="193"/>
      <c r="S179" s="193"/>
      <c r="T179" s="194"/>
      <c r="AT179" s="188" t="s">
        <v>149</v>
      </c>
      <c r="AU179" s="188" t="s">
        <v>84</v>
      </c>
      <c r="AV179" s="11" t="s">
        <v>84</v>
      </c>
      <c r="AW179" s="11" t="s">
        <v>37</v>
      </c>
      <c r="AX179" s="11" t="s">
        <v>74</v>
      </c>
      <c r="AY179" s="188" t="s">
        <v>139</v>
      </c>
    </row>
    <row r="180" spans="2:65" s="11" customFormat="1">
      <c r="B180" s="186"/>
      <c r="D180" s="187" t="s">
        <v>149</v>
      </c>
      <c r="E180" s="188" t="s">
        <v>5</v>
      </c>
      <c r="F180" s="189" t="s">
        <v>456</v>
      </c>
      <c r="H180" s="190">
        <v>41.164999999999999</v>
      </c>
      <c r="I180" s="191"/>
      <c r="L180" s="186"/>
      <c r="M180" s="192"/>
      <c r="N180" s="193"/>
      <c r="O180" s="193"/>
      <c r="P180" s="193"/>
      <c r="Q180" s="193"/>
      <c r="R180" s="193"/>
      <c r="S180" s="193"/>
      <c r="T180" s="194"/>
      <c r="AT180" s="188" t="s">
        <v>149</v>
      </c>
      <c r="AU180" s="188" t="s">
        <v>84</v>
      </c>
      <c r="AV180" s="11" t="s">
        <v>84</v>
      </c>
      <c r="AW180" s="11" t="s">
        <v>37</v>
      </c>
      <c r="AX180" s="11" t="s">
        <v>74</v>
      </c>
      <c r="AY180" s="188" t="s">
        <v>139</v>
      </c>
    </row>
    <row r="181" spans="2:65" s="13" customFormat="1">
      <c r="B181" s="206"/>
      <c r="D181" s="187" t="s">
        <v>149</v>
      </c>
      <c r="E181" s="207" t="s">
        <v>5</v>
      </c>
      <c r="F181" s="208" t="s">
        <v>163</v>
      </c>
      <c r="H181" s="209">
        <v>108.33</v>
      </c>
      <c r="I181" s="210"/>
      <c r="L181" s="206"/>
      <c r="M181" s="211"/>
      <c r="N181" s="212"/>
      <c r="O181" s="212"/>
      <c r="P181" s="212"/>
      <c r="Q181" s="212"/>
      <c r="R181" s="212"/>
      <c r="S181" s="212"/>
      <c r="T181" s="213"/>
      <c r="AT181" s="207" t="s">
        <v>149</v>
      </c>
      <c r="AU181" s="207" t="s">
        <v>84</v>
      </c>
      <c r="AV181" s="13" t="s">
        <v>164</v>
      </c>
      <c r="AW181" s="13" t="s">
        <v>37</v>
      </c>
      <c r="AX181" s="13" t="s">
        <v>82</v>
      </c>
      <c r="AY181" s="207" t="s">
        <v>139</v>
      </c>
    </row>
    <row r="182" spans="2:65" s="10" customFormat="1" ht="37.35" customHeight="1">
      <c r="B182" s="160"/>
      <c r="D182" s="161"/>
      <c r="E182" s="162"/>
      <c r="F182" s="162"/>
      <c r="I182" s="163"/>
      <c r="J182" s="164"/>
      <c r="L182" s="160"/>
      <c r="M182" s="165"/>
      <c r="N182" s="166"/>
      <c r="O182" s="166"/>
      <c r="P182" s="167">
        <f>P183+P190</f>
        <v>0</v>
      </c>
      <c r="Q182" s="166"/>
      <c r="R182" s="167">
        <f>R183+R190</f>
        <v>0</v>
      </c>
      <c r="S182" s="166"/>
      <c r="T182" s="168">
        <f>T183+T190</f>
        <v>0</v>
      </c>
      <c r="AR182" s="161" t="s">
        <v>175</v>
      </c>
      <c r="AT182" s="169" t="s">
        <v>73</v>
      </c>
      <c r="AU182" s="169" t="s">
        <v>74</v>
      </c>
      <c r="AY182" s="161" t="s">
        <v>139</v>
      </c>
      <c r="BK182" s="170">
        <f>BK183+BK190</f>
        <v>0</v>
      </c>
    </row>
    <row r="183" spans="2:65" s="10" customFormat="1" ht="19.899999999999999" customHeight="1">
      <c r="B183" s="160"/>
      <c r="D183" s="161"/>
      <c r="E183" s="171"/>
      <c r="F183" s="171"/>
      <c r="I183" s="163"/>
      <c r="J183" s="172"/>
      <c r="L183" s="160"/>
      <c r="M183" s="165"/>
      <c r="N183" s="166"/>
      <c r="O183" s="166"/>
      <c r="P183" s="167">
        <f>SUM(P184:P189)</f>
        <v>0</v>
      </c>
      <c r="Q183" s="166"/>
      <c r="R183" s="167">
        <f>SUM(R184:R189)</f>
        <v>0</v>
      </c>
      <c r="S183" s="166"/>
      <c r="T183" s="168">
        <f>SUM(T184:T189)</f>
        <v>0</v>
      </c>
      <c r="AR183" s="161" t="s">
        <v>175</v>
      </c>
      <c r="AT183" s="169" t="s">
        <v>73</v>
      </c>
      <c r="AU183" s="169" t="s">
        <v>82</v>
      </c>
      <c r="AY183" s="161" t="s">
        <v>139</v>
      </c>
      <c r="BK183" s="170">
        <f>SUM(BK184:BK189)</f>
        <v>0</v>
      </c>
    </row>
    <row r="184" spans="2:65" s="1" customFormat="1" ht="16.5" customHeight="1">
      <c r="B184" s="173"/>
      <c r="C184" s="174"/>
      <c r="D184" s="174"/>
      <c r="E184" s="175"/>
      <c r="F184" s="176"/>
      <c r="G184" s="177"/>
      <c r="H184" s="178"/>
      <c r="I184" s="179"/>
      <c r="J184" s="180"/>
      <c r="K184" s="176"/>
      <c r="L184" s="41"/>
      <c r="M184" s="181" t="s">
        <v>5</v>
      </c>
      <c r="N184" s="182" t="s">
        <v>45</v>
      </c>
      <c r="O184" s="42"/>
      <c r="P184" s="183">
        <f>O184*H184</f>
        <v>0</v>
      </c>
      <c r="Q184" s="183">
        <v>0</v>
      </c>
      <c r="R184" s="183">
        <f>Q184*H184</f>
        <v>0</v>
      </c>
      <c r="S184" s="183">
        <v>0</v>
      </c>
      <c r="T184" s="184">
        <f>S184*H184</f>
        <v>0</v>
      </c>
      <c r="AR184" s="24" t="s">
        <v>337</v>
      </c>
      <c r="AT184" s="24" t="s">
        <v>142</v>
      </c>
      <c r="AU184" s="24" t="s">
        <v>84</v>
      </c>
      <c r="AY184" s="24" t="s">
        <v>139</v>
      </c>
      <c r="BE184" s="185">
        <f>IF(N184="základní",J184,0)</f>
        <v>0</v>
      </c>
      <c r="BF184" s="185">
        <f>IF(N184="snížená",J184,0)</f>
        <v>0</v>
      </c>
      <c r="BG184" s="185">
        <f>IF(N184="zákl. přenesená",J184,0)</f>
        <v>0</v>
      </c>
      <c r="BH184" s="185">
        <f>IF(N184="sníž. přenesená",J184,0)</f>
        <v>0</v>
      </c>
      <c r="BI184" s="185">
        <f>IF(N184="nulová",J184,0)</f>
        <v>0</v>
      </c>
      <c r="BJ184" s="24" t="s">
        <v>82</v>
      </c>
      <c r="BK184" s="185">
        <f>ROUND(I184*H184,2)</f>
        <v>0</v>
      </c>
      <c r="BL184" s="24" t="s">
        <v>337</v>
      </c>
      <c r="BM184" s="24" t="s">
        <v>490</v>
      </c>
    </row>
    <row r="185" spans="2:65" s="1" customFormat="1">
      <c r="B185" s="41"/>
      <c r="D185" s="187"/>
      <c r="F185" s="203"/>
      <c r="I185" s="204"/>
      <c r="L185" s="41"/>
      <c r="M185" s="205"/>
      <c r="N185" s="42"/>
      <c r="O185" s="42"/>
      <c r="P185" s="42"/>
      <c r="Q185" s="42"/>
      <c r="R185" s="42"/>
      <c r="S185" s="42"/>
      <c r="T185" s="70"/>
      <c r="AT185" s="24" t="s">
        <v>339</v>
      </c>
      <c r="AU185" s="24" t="s">
        <v>84</v>
      </c>
    </row>
    <row r="186" spans="2:65" s="11" customFormat="1">
      <c r="B186" s="186"/>
      <c r="D186" s="187"/>
      <c r="E186" s="188"/>
      <c r="F186" s="189"/>
      <c r="H186" s="190"/>
      <c r="I186" s="191"/>
      <c r="L186" s="186"/>
      <c r="M186" s="192"/>
      <c r="N186" s="193"/>
      <c r="O186" s="193"/>
      <c r="P186" s="193"/>
      <c r="Q186" s="193"/>
      <c r="R186" s="193"/>
      <c r="S186" s="193"/>
      <c r="T186" s="194"/>
      <c r="AT186" s="188" t="s">
        <v>149</v>
      </c>
      <c r="AU186" s="188" t="s">
        <v>84</v>
      </c>
      <c r="AV186" s="11" t="s">
        <v>84</v>
      </c>
      <c r="AW186" s="11" t="s">
        <v>37</v>
      </c>
      <c r="AX186" s="11" t="s">
        <v>74</v>
      </c>
      <c r="AY186" s="188" t="s">
        <v>139</v>
      </c>
    </row>
    <row r="187" spans="2:65" s="11" customFormat="1">
      <c r="B187" s="186"/>
      <c r="D187" s="187"/>
      <c r="E187" s="188"/>
      <c r="F187" s="189"/>
      <c r="H187" s="190"/>
      <c r="I187" s="191"/>
      <c r="L187" s="186"/>
      <c r="M187" s="192"/>
      <c r="N187" s="193"/>
      <c r="O187" s="193"/>
      <c r="P187" s="193"/>
      <c r="Q187" s="193"/>
      <c r="R187" s="193"/>
      <c r="S187" s="193"/>
      <c r="T187" s="194"/>
      <c r="AT187" s="188" t="s">
        <v>149</v>
      </c>
      <c r="AU187" s="188" t="s">
        <v>84</v>
      </c>
      <c r="AV187" s="11" t="s">
        <v>84</v>
      </c>
      <c r="AW187" s="11" t="s">
        <v>37</v>
      </c>
      <c r="AX187" s="11" t="s">
        <v>74</v>
      </c>
      <c r="AY187" s="188" t="s">
        <v>139</v>
      </c>
    </row>
    <row r="188" spans="2:65" s="11" customFormat="1">
      <c r="B188" s="186"/>
      <c r="D188" s="187"/>
      <c r="E188" s="188"/>
      <c r="F188" s="189"/>
      <c r="H188" s="190"/>
      <c r="I188" s="191"/>
      <c r="L188" s="186"/>
      <c r="M188" s="192"/>
      <c r="N188" s="193"/>
      <c r="O188" s="193"/>
      <c r="P188" s="193"/>
      <c r="Q188" s="193"/>
      <c r="R188" s="193"/>
      <c r="S188" s="193"/>
      <c r="T188" s="194"/>
      <c r="AT188" s="188" t="s">
        <v>149</v>
      </c>
      <c r="AU188" s="188" t="s">
        <v>84</v>
      </c>
      <c r="AV188" s="11" t="s">
        <v>84</v>
      </c>
      <c r="AW188" s="11" t="s">
        <v>37</v>
      </c>
      <c r="AX188" s="11" t="s">
        <v>74</v>
      </c>
      <c r="AY188" s="188" t="s">
        <v>139</v>
      </c>
    </row>
    <row r="189" spans="2:65" s="12" customFormat="1">
      <c r="B189" s="195"/>
      <c r="D189" s="187"/>
      <c r="E189" s="196"/>
      <c r="F189" s="197"/>
      <c r="H189" s="198"/>
      <c r="I189" s="199"/>
      <c r="L189" s="195"/>
      <c r="M189" s="200"/>
      <c r="N189" s="201"/>
      <c r="O189" s="201"/>
      <c r="P189" s="201"/>
      <c r="Q189" s="201"/>
      <c r="R189" s="201"/>
      <c r="S189" s="201"/>
      <c r="T189" s="202"/>
      <c r="AT189" s="196" t="s">
        <v>149</v>
      </c>
      <c r="AU189" s="196" t="s">
        <v>84</v>
      </c>
      <c r="AV189" s="12" t="s">
        <v>147</v>
      </c>
      <c r="AW189" s="12" t="s">
        <v>37</v>
      </c>
      <c r="AX189" s="12" t="s">
        <v>82</v>
      </c>
      <c r="AY189" s="196" t="s">
        <v>139</v>
      </c>
    </row>
    <row r="190" spans="2:65" s="10" customFormat="1" ht="29.85" customHeight="1">
      <c r="B190" s="160"/>
      <c r="D190" s="161"/>
      <c r="E190" s="171"/>
      <c r="F190" s="171"/>
      <c r="I190" s="163"/>
      <c r="J190" s="172"/>
      <c r="L190" s="160"/>
      <c r="M190" s="165"/>
      <c r="N190" s="166"/>
      <c r="O190" s="166"/>
      <c r="P190" s="167">
        <f>SUM(P191:P192)</f>
        <v>0</v>
      </c>
      <c r="Q190" s="166"/>
      <c r="R190" s="167">
        <f>SUM(R191:R192)</f>
        <v>0</v>
      </c>
      <c r="S190" s="166"/>
      <c r="T190" s="168">
        <f>SUM(T191:T192)</f>
        <v>0</v>
      </c>
      <c r="AR190" s="161" t="s">
        <v>175</v>
      </c>
      <c r="AT190" s="169" t="s">
        <v>73</v>
      </c>
      <c r="AU190" s="169" t="s">
        <v>82</v>
      </c>
      <c r="AY190" s="161" t="s">
        <v>139</v>
      </c>
      <c r="BK190" s="170">
        <f>SUM(BK191:BK192)</f>
        <v>0</v>
      </c>
    </row>
    <row r="191" spans="2:65" s="1" customFormat="1" ht="16.5" customHeight="1">
      <c r="B191" s="173"/>
      <c r="C191" s="174"/>
      <c r="D191" s="174"/>
      <c r="E191" s="175"/>
      <c r="F191" s="176"/>
      <c r="G191" s="177"/>
      <c r="H191" s="178"/>
      <c r="I191" s="179"/>
      <c r="J191" s="180"/>
      <c r="K191" s="176"/>
      <c r="L191" s="41"/>
      <c r="M191" s="181" t="s">
        <v>5</v>
      </c>
      <c r="N191" s="182" t="s">
        <v>45</v>
      </c>
      <c r="O191" s="42"/>
      <c r="P191" s="183">
        <f>O191*H191</f>
        <v>0</v>
      </c>
      <c r="Q191" s="183">
        <v>0</v>
      </c>
      <c r="R191" s="183">
        <f>Q191*H191</f>
        <v>0</v>
      </c>
      <c r="S191" s="183">
        <v>0</v>
      </c>
      <c r="T191" s="184">
        <f>S191*H191</f>
        <v>0</v>
      </c>
      <c r="AR191" s="24" t="s">
        <v>147</v>
      </c>
      <c r="AT191" s="24" t="s">
        <v>142</v>
      </c>
      <c r="AU191" s="24" t="s">
        <v>84</v>
      </c>
      <c r="AY191" s="24" t="s">
        <v>139</v>
      </c>
      <c r="BE191" s="185">
        <f>IF(N191="základní",J191,0)</f>
        <v>0</v>
      </c>
      <c r="BF191" s="185">
        <f>IF(N191="snížená",J191,0)</f>
        <v>0</v>
      </c>
      <c r="BG191" s="185">
        <f>IF(N191="zákl. přenesená",J191,0)</f>
        <v>0</v>
      </c>
      <c r="BH191" s="185">
        <f>IF(N191="sníž. přenesená",J191,0)</f>
        <v>0</v>
      </c>
      <c r="BI191" s="185">
        <f>IF(N191="nulová",J191,0)</f>
        <v>0</v>
      </c>
      <c r="BJ191" s="24" t="s">
        <v>82</v>
      </c>
      <c r="BK191" s="185">
        <f>ROUND(I191*H191,2)</f>
        <v>0</v>
      </c>
      <c r="BL191" s="24" t="s">
        <v>147</v>
      </c>
      <c r="BM191" s="24" t="s">
        <v>491</v>
      </c>
    </row>
    <row r="192" spans="2:65" s="1" customFormat="1" ht="16.5" customHeight="1">
      <c r="B192" s="173"/>
      <c r="C192" s="174"/>
      <c r="D192" s="174"/>
      <c r="E192" s="175"/>
      <c r="F192" s="176"/>
      <c r="G192" s="177"/>
      <c r="H192" s="178"/>
      <c r="I192" s="179"/>
      <c r="J192" s="180"/>
      <c r="K192" s="176"/>
      <c r="L192" s="41"/>
      <c r="M192" s="181" t="s">
        <v>5</v>
      </c>
      <c r="N192" s="231" t="s">
        <v>45</v>
      </c>
      <c r="O192" s="232"/>
      <c r="P192" s="233">
        <f>O192*H192</f>
        <v>0</v>
      </c>
      <c r="Q192" s="233">
        <v>0</v>
      </c>
      <c r="R192" s="233">
        <f>Q192*H192</f>
        <v>0</v>
      </c>
      <c r="S192" s="233">
        <v>0</v>
      </c>
      <c r="T192" s="234">
        <f>S192*H192</f>
        <v>0</v>
      </c>
      <c r="AR192" s="24" t="s">
        <v>147</v>
      </c>
      <c r="AT192" s="24" t="s">
        <v>142</v>
      </c>
      <c r="AU192" s="24" t="s">
        <v>84</v>
      </c>
      <c r="AY192" s="24" t="s">
        <v>139</v>
      </c>
      <c r="BE192" s="185">
        <f>IF(N192="základní",J192,0)</f>
        <v>0</v>
      </c>
      <c r="BF192" s="185">
        <f>IF(N192="snížená",J192,0)</f>
        <v>0</v>
      </c>
      <c r="BG192" s="185">
        <f>IF(N192="zákl. přenesená",J192,0)</f>
        <v>0</v>
      </c>
      <c r="BH192" s="185">
        <f>IF(N192="sníž. přenesená",J192,0)</f>
        <v>0</v>
      </c>
      <c r="BI192" s="185">
        <f>IF(N192="nulová",J192,0)</f>
        <v>0</v>
      </c>
      <c r="BJ192" s="24" t="s">
        <v>82</v>
      </c>
      <c r="BK192" s="185">
        <f>ROUND(I192*H192,2)</f>
        <v>0</v>
      </c>
      <c r="BL192" s="24" t="s">
        <v>147</v>
      </c>
      <c r="BM192" s="24" t="s">
        <v>492</v>
      </c>
    </row>
    <row r="193" spans="2:12" s="1" customFormat="1" ht="6.95" customHeight="1">
      <c r="B193" s="56"/>
      <c r="C193" s="57"/>
      <c r="D193" s="57"/>
      <c r="E193" s="57"/>
      <c r="F193" s="57"/>
      <c r="G193" s="57"/>
      <c r="H193" s="57"/>
      <c r="I193" s="127"/>
      <c r="J193" s="57"/>
      <c r="K193" s="57"/>
      <c r="L193" s="41"/>
    </row>
  </sheetData>
  <autoFilter ref="C88:K192"/>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7"/>
  <sheetViews>
    <sheetView showGridLines="0" tabSelected="1" workbookViewId="0">
      <pane ySplit="1" topLeftCell="A74" activePane="bottomLeft" state="frozen"/>
      <selection pane="bottomLeft" activeCell="X93" sqref="X93"/>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00"/>
      <c r="C1" s="100"/>
      <c r="D1" s="101" t="s">
        <v>1</v>
      </c>
      <c r="E1" s="100"/>
      <c r="F1" s="102" t="s">
        <v>95</v>
      </c>
      <c r="G1" s="356" t="s">
        <v>96</v>
      </c>
      <c r="H1" s="356"/>
      <c r="I1" s="103"/>
      <c r="J1" s="102" t="s">
        <v>97</v>
      </c>
      <c r="K1" s="101" t="s">
        <v>98</v>
      </c>
      <c r="L1" s="102" t="s">
        <v>99</v>
      </c>
      <c r="M1" s="102"/>
      <c r="N1" s="102"/>
      <c r="O1" s="102"/>
      <c r="P1" s="102"/>
      <c r="Q1" s="102"/>
      <c r="R1" s="102"/>
      <c r="S1" s="102"/>
      <c r="T1" s="10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17" t="s">
        <v>8</v>
      </c>
      <c r="M2" s="318"/>
      <c r="N2" s="318"/>
      <c r="O2" s="318"/>
      <c r="P2" s="318"/>
      <c r="Q2" s="318"/>
      <c r="R2" s="318"/>
      <c r="S2" s="318"/>
      <c r="T2" s="318"/>
      <c r="U2" s="318"/>
      <c r="V2" s="318"/>
      <c r="AT2" s="24" t="s">
        <v>94</v>
      </c>
    </row>
    <row r="3" spans="1:70" ht="6.95" customHeight="1">
      <c r="B3" s="25"/>
      <c r="C3" s="26"/>
      <c r="D3" s="26"/>
      <c r="E3" s="26"/>
      <c r="F3" s="26"/>
      <c r="G3" s="26"/>
      <c r="H3" s="26"/>
      <c r="I3" s="104"/>
      <c r="J3" s="26"/>
      <c r="K3" s="27"/>
      <c r="AT3" s="24" t="s">
        <v>84</v>
      </c>
    </row>
    <row r="4" spans="1:70" ht="36.950000000000003" customHeight="1">
      <c r="B4" s="28"/>
      <c r="C4" s="29"/>
      <c r="D4" s="30" t="s">
        <v>100</v>
      </c>
      <c r="E4" s="29"/>
      <c r="F4" s="29"/>
      <c r="G4" s="29"/>
      <c r="H4" s="29"/>
      <c r="I4" s="105"/>
      <c r="J4" s="29"/>
      <c r="K4" s="31"/>
      <c r="M4" s="32" t="s">
        <v>13</v>
      </c>
      <c r="AT4" s="24" t="s">
        <v>6</v>
      </c>
    </row>
    <row r="5" spans="1:70" ht="6.95" customHeight="1">
      <c r="B5" s="28"/>
      <c r="C5" s="29"/>
      <c r="D5" s="29"/>
      <c r="E5" s="29"/>
      <c r="F5" s="29"/>
      <c r="G5" s="29"/>
      <c r="H5" s="29"/>
      <c r="I5" s="105"/>
      <c r="J5" s="29"/>
      <c r="K5" s="31"/>
    </row>
    <row r="6" spans="1:70" ht="15">
      <c r="B6" s="28"/>
      <c r="C6" s="29"/>
      <c r="D6" s="37" t="s">
        <v>19</v>
      </c>
      <c r="E6" s="29"/>
      <c r="F6" s="29"/>
      <c r="G6" s="29"/>
      <c r="H6" s="29"/>
      <c r="I6" s="105"/>
      <c r="J6" s="29"/>
      <c r="K6" s="31"/>
    </row>
    <row r="7" spans="1:70" ht="16.5" customHeight="1">
      <c r="B7" s="28"/>
      <c r="C7" s="29"/>
      <c r="D7" s="29"/>
      <c r="E7" s="357" t="str">
        <f>'Rekapitulace stavby'!K6</f>
        <v>VD Strekov_oprava strechy strojovny jezu</v>
      </c>
      <c r="F7" s="358"/>
      <c r="G7" s="358"/>
      <c r="H7" s="358"/>
      <c r="I7" s="105"/>
      <c r="J7" s="29"/>
      <c r="K7" s="31"/>
    </row>
    <row r="8" spans="1:70" s="1" customFormat="1" ht="15">
      <c r="B8" s="41"/>
      <c r="C8" s="42"/>
      <c r="D8" s="37" t="s">
        <v>101</v>
      </c>
      <c r="E8" s="42"/>
      <c r="F8" s="42"/>
      <c r="G8" s="42"/>
      <c r="H8" s="42"/>
      <c r="I8" s="106"/>
      <c r="J8" s="42"/>
      <c r="K8" s="45"/>
    </row>
    <row r="9" spans="1:70" s="1" customFormat="1" ht="36.950000000000003" customHeight="1">
      <c r="B9" s="41"/>
      <c r="C9" s="42"/>
      <c r="D9" s="42"/>
      <c r="E9" s="359" t="s">
        <v>493</v>
      </c>
      <c r="F9" s="360"/>
      <c r="G9" s="360"/>
      <c r="H9" s="360"/>
      <c r="I9" s="106"/>
      <c r="J9" s="42"/>
      <c r="K9" s="45"/>
    </row>
    <row r="10" spans="1:70" s="1" customFormat="1">
      <c r="B10" s="41"/>
      <c r="C10" s="42"/>
      <c r="D10" s="42"/>
      <c r="E10" s="42"/>
      <c r="F10" s="42"/>
      <c r="G10" s="42"/>
      <c r="H10" s="42"/>
      <c r="I10" s="106"/>
      <c r="J10" s="42"/>
      <c r="K10" s="45"/>
    </row>
    <row r="11" spans="1:70" s="1" customFormat="1" ht="14.45" customHeight="1">
      <c r="B11" s="41"/>
      <c r="C11" s="42"/>
      <c r="D11" s="37" t="s">
        <v>21</v>
      </c>
      <c r="E11" s="42"/>
      <c r="F11" s="35" t="s">
        <v>5</v>
      </c>
      <c r="G11" s="42"/>
      <c r="H11" s="42"/>
      <c r="I11" s="107" t="s">
        <v>22</v>
      </c>
      <c r="J11" s="35" t="s">
        <v>5</v>
      </c>
      <c r="K11" s="45"/>
    </row>
    <row r="12" spans="1:70" s="1" customFormat="1" ht="14.45" customHeight="1">
      <c r="B12" s="41"/>
      <c r="C12" s="42"/>
      <c r="D12" s="37" t="s">
        <v>23</v>
      </c>
      <c r="E12" s="42"/>
      <c r="F12" s="35" t="s">
        <v>24</v>
      </c>
      <c r="G12" s="42"/>
      <c r="H12" s="42"/>
      <c r="I12" s="107" t="s">
        <v>25</v>
      </c>
      <c r="J12" s="108" t="str">
        <f>'Rekapitulace stavby'!AN8</f>
        <v>12. 3. 2018</v>
      </c>
      <c r="K12" s="45"/>
    </row>
    <row r="13" spans="1:70" s="1" customFormat="1" ht="10.9" customHeight="1">
      <c r="B13" s="41"/>
      <c r="C13" s="42"/>
      <c r="D13" s="42"/>
      <c r="E13" s="42"/>
      <c r="F13" s="42"/>
      <c r="G13" s="42"/>
      <c r="H13" s="42"/>
      <c r="I13" s="106"/>
      <c r="J13" s="42"/>
      <c r="K13" s="45"/>
    </row>
    <row r="14" spans="1:70" s="1" customFormat="1" ht="14.45" customHeight="1">
      <c r="B14" s="41"/>
      <c r="C14" s="42"/>
      <c r="D14" s="37" t="s">
        <v>27</v>
      </c>
      <c r="E14" s="42"/>
      <c r="F14" s="42"/>
      <c r="G14" s="42"/>
      <c r="H14" s="42"/>
      <c r="I14" s="107" t="s">
        <v>28</v>
      </c>
      <c r="J14" s="35" t="str">
        <f>IF('Rekapitulace stavby'!AN10="","",'Rekapitulace stavby'!AN10)</f>
        <v/>
      </c>
      <c r="K14" s="45"/>
    </row>
    <row r="15" spans="1:70" s="1" customFormat="1" ht="18" customHeight="1">
      <c r="B15" s="41"/>
      <c r="C15" s="42"/>
      <c r="D15" s="42"/>
      <c r="E15" s="35" t="str">
        <f>IF('Rekapitulace stavby'!E11="","",'Rekapitulace stavby'!E11)</f>
        <v xml:space="preserve"> </v>
      </c>
      <c r="F15" s="42"/>
      <c r="G15" s="42"/>
      <c r="H15" s="42"/>
      <c r="I15" s="107" t="s">
        <v>30</v>
      </c>
      <c r="J15" s="35" t="str">
        <f>IF('Rekapitulace stavby'!AN11="","",'Rekapitulace stavby'!AN11)</f>
        <v/>
      </c>
      <c r="K15" s="45"/>
    </row>
    <row r="16" spans="1:70" s="1" customFormat="1" ht="6.95" customHeight="1">
      <c r="B16" s="41"/>
      <c r="C16" s="42"/>
      <c r="D16" s="42"/>
      <c r="E16" s="42"/>
      <c r="F16" s="42"/>
      <c r="G16" s="42"/>
      <c r="H16" s="42"/>
      <c r="I16" s="106"/>
      <c r="J16" s="42"/>
      <c r="K16" s="45"/>
    </row>
    <row r="17" spans="2:11" s="1" customFormat="1" ht="14.45" customHeight="1">
      <c r="B17" s="41"/>
      <c r="C17" s="42"/>
      <c r="D17" s="37" t="s">
        <v>31</v>
      </c>
      <c r="E17" s="42"/>
      <c r="F17" s="42"/>
      <c r="G17" s="42"/>
      <c r="H17" s="42"/>
      <c r="I17" s="107" t="s">
        <v>28</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07" t="s">
        <v>30</v>
      </c>
      <c r="J18" s="35" t="str">
        <f>IF('Rekapitulace stavby'!AN14="Vyplň údaj","",IF('Rekapitulace stavby'!AN14="","",'Rekapitulace stavby'!AN14))</f>
        <v/>
      </c>
      <c r="K18" s="45"/>
    </row>
    <row r="19" spans="2:11" s="1" customFormat="1" ht="6.95" customHeight="1">
      <c r="B19" s="41"/>
      <c r="C19" s="42"/>
      <c r="D19" s="42"/>
      <c r="E19" s="42"/>
      <c r="F19" s="42"/>
      <c r="G19" s="42"/>
      <c r="H19" s="42"/>
      <c r="I19" s="106"/>
      <c r="J19" s="42"/>
      <c r="K19" s="45"/>
    </row>
    <row r="20" spans="2:11" s="1" customFormat="1" ht="14.45" customHeight="1">
      <c r="B20" s="41"/>
      <c r="C20" s="42"/>
      <c r="D20" s="37" t="s">
        <v>33</v>
      </c>
      <c r="E20" s="42"/>
      <c r="F20" s="42"/>
      <c r="G20" s="42"/>
      <c r="H20" s="42"/>
      <c r="I20" s="107" t="s">
        <v>28</v>
      </c>
      <c r="J20" s="35" t="s">
        <v>34</v>
      </c>
      <c r="K20" s="45"/>
    </row>
    <row r="21" spans="2:11" s="1" customFormat="1" ht="18" customHeight="1">
      <c r="B21" s="41"/>
      <c r="C21" s="42"/>
      <c r="D21" s="42"/>
      <c r="E21" s="35" t="s">
        <v>35</v>
      </c>
      <c r="F21" s="42"/>
      <c r="G21" s="42"/>
      <c r="H21" s="42"/>
      <c r="I21" s="107" t="s">
        <v>30</v>
      </c>
      <c r="J21" s="35" t="s">
        <v>36</v>
      </c>
      <c r="K21" s="45"/>
    </row>
    <row r="22" spans="2:11" s="1" customFormat="1" ht="6.95" customHeight="1">
      <c r="B22" s="41"/>
      <c r="C22" s="42"/>
      <c r="D22" s="42"/>
      <c r="E22" s="42"/>
      <c r="F22" s="42"/>
      <c r="G22" s="42"/>
      <c r="H22" s="42"/>
      <c r="I22" s="106"/>
      <c r="J22" s="42"/>
      <c r="K22" s="45"/>
    </row>
    <row r="23" spans="2:11" s="1" customFormat="1" ht="14.45" customHeight="1">
      <c r="B23" s="41"/>
      <c r="C23" s="42"/>
      <c r="D23" s="37" t="s">
        <v>38</v>
      </c>
      <c r="E23" s="42"/>
      <c r="F23" s="42"/>
      <c r="G23" s="42"/>
      <c r="H23" s="42"/>
      <c r="I23" s="106"/>
      <c r="J23" s="42"/>
      <c r="K23" s="45"/>
    </row>
    <row r="24" spans="2:11" s="6" customFormat="1" ht="71.25" customHeight="1">
      <c r="B24" s="109"/>
      <c r="C24" s="110"/>
      <c r="D24" s="110"/>
      <c r="E24" s="348" t="s">
        <v>39</v>
      </c>
      <c r="F24" s="348"/>
      <c r="G24" s="348"/>
      <c r="H24" s="348"/>
      <c r="I24" s="111"/>
      <c r="J24" s="110"/>
      <c r="K24" s="112"/>
    </row>
    <row r="25" spans="2:11" s="1" customFormat="1" ht="6.95" customHeight="1">
      <c r="B25" s="41"/>
      <c r="C25" s="42"/>
      <c r="D25" s="42"/>
      <c r="E25" s="42"/>
      <c r="F25" s="42"/>
      <c r="G25" s="42"/>
      <c r="H25" s="42"/>
      <c r="I25" s="106"/>
      <c r="J25" s="42"/>
      <c r="K25" s="45"/>
    </row>
    <row r="26" spans="2:11" s="1" customFormat="1" ht="6.95" customHeight="1">
      <c r="B26" s="41"/>
      <c r="C26" s="42"/>
      <c r="D26" s="68"/>
      <c r="E26" s="68"/>
      <c r="F26" s="68"/>
      <c r="G26" s="68"/>
      <c r="H26" s="68"/>
      <c r="I26" s="113"/>
      <c r="J26" s="68"/>
      <c r="K26" s="114"/>
    </row>
    <row r="27" spans="2:11" s="1" customFormat="1" ht="25.35" customHeight="1">
      <c r="B27" s="41"/>
      <c r="C27" s="42"/>
      <c r="D27" s="115" t="s">
        <v>40</v>
      </c>
      <c r="E27" s="42"/>
      <c r="F27" s="42"/>
      <c r="G27" s="42"/>
      <c r="H27" s="42"/>
      <c r="I27" s="106"/>
      <c r="J27" s="116">
        <f>ROUND(J79,2)</f>
        <v>0</v>
      </c>
      <c r="K27" s="45"/>
    </row>
    <row r="28" spans="2:11" s="1" customFormat="1" ht="6.95" customHeight="1">
      <c r="B28" s="41"/>
      <c r="C28" s="42"/>
      <c r="D28" s="68"/>
      <c r="E28" s="68"/>
      <c r="F28" s="68"/>
      <c r="G28" s="68"/>
      <c r="H28" s="68"/>
      <c r="I28" s="113"/>
      <c r="J28" s="68"/>
      <c r="K28" s="114"/>
    </row>
    <row r="29" spans="2:11" s="1" customFormat="1" ht="14.45" customHeight="1">
      <c r="B29" s="41"/>
      <c r="C29" s="42"/>
      <c r="D29" s="42"/>
      <c r="E29" s="42"/>
      <c r="F29" s="46" t="s">
        <v>42</v>
      </c>
      <c r="G29" s="42"/>
      <c r="H29" s="42"/>
      <c r="I29" s="117" t="s">
        <v>41</v>
      </c>
      <c r="J29" s="46" t="s">
        <v>43</v>
      </c>
      <c r="K29" s="45"/>
    </row>
    <row r="30" spans="2:11" s="1" customFormat="1" ht="14.45" customHeight="1">
      <c r="B30" s="41"/>
      <c r="C30" s="42"/>
      <c r="D30" s="49" t="s">
        <v>44</v>
      </c>
      <c r="E30" s="49" t="s">
        <v>45</v>
      </c>
      <c r="F30" s="118">
        <f>ROUND(SUM(BE79:BE85), 2)</f>
        <v>0</v>
      </c>
      <c r="G30" s="42"/>
      <c r="H30" s="42"/>
      <c r="I30" s="119">
        <v>0.21</v>
      </c>
      <c r="J30" s="118">
        <f>ROUND(ROUND((SUM(BE79:BE85)), 2)*I30, 2)</f>
        <v>0</v>
      </c>
      <c r="K30" s="45"/>
    </row>
    <row r="31" spans="2:11" s="1" customFormat="1" ht="14.45" customHeight="1">
      <c r="B31" s="41"/>
      <c r="C31" s="42"/>
      <c r="D31" s="42"/>
      <c r="E31" s="49" t="s">
        <v>46</v>
      </c>
      <c r="F31" s="118">
        <f>ROUND(SUM(BF79:BF85), 2)</f>
        <v>0</v>
      </c>
      <c r="G31" s="42"/>
      <c r="H31" s="42"/>
      <c r="I31" s="119">
        <v>0.15</v>
      </c>
      <c r="J31" s="118">
        <f>ROUND(ROUND((SUM(BF79:BF85)), 2)*I31, 2)</f>
        <v>0</v>
      </c>
      <c r="K31" s="45"/>
    </row>
    <row r="32" spans="2:11" s="1" customFormat="1" ht="14.45" hidden="1" customHeight="1">
      <c r="B32" s="41"/>
      <c r="C32" s="42"/>
      <c r="D32" s="42"/>
      <c r="E32" s="49" t="s">
        <v>47</v>
      </c>
      <c r="F32" s="118">
        <f>ROUND(SUM(BG79:BG85), 2)</f>
        <v>0</v>
      </c>
      <c r="G32" s="42"/>
      <c r="H32" s="42"/>
      <c r="I32" s="119">
        <v>0.21</v>
      </c>
      <c r="J32" s="118">
        <v>0</v>
      </c>
      <c r="K32" s="45"/>
    </row>
    <row r="33" spans="2:11" s="1" customFormat="1" ht="14.45" hidden="1" customHeight="1">
      <c r="B33" s="41"/>
      <c r="C33" s="42"/>
      <c r="D33" s="42"/>
      <c r="E33" s="49" t="s">
        <v>48</v>
      </c>
      <c r="F33" s="118">
        <f>ROUND(SUM(BH79:BH85), 2)</f>
        <v>0</v>
      </c>
      <c r="G33" s="42"/>
      <c r="H33" s="42"/>
      <c r="I33" s="119">
        <v>0.15</v>
      </c>
      <c r="J33" s="118">
        <v>0</v>
      </c>
      <c r="K33" s="45"/>
    </row>
    <row r="34" spans="2:11" s="1" customFormat="1" ht="14.45" hidden="1" customHeight="1">
      <c r="B34" s="41"/>
      <c r="C34" s="42"/>
      <c r="D34" s="42"/>
      <c r="E34" s="49" t="s">
        <v>49</v>
      </c>
      <c r="F34" s="118">
        <f>ROUND(SUM(BI79:BI85), 2)</f>
        <v>0</v>
      </c>
      <c r="G34" s="42"/>
      <c r="H34" s="42"/>
      <c r="I34" s="119">
        <v>0</v>
      </c>
      <c r="J34" s="118">
        <v>0</v>
      </c>
      <c r="K34" s="45"/>
    </row>
    <row r="35" spans="2:11" s="1" customFormat="1" ht="6.95" customHeight="1">
      <c r="B35" s="41"/>
      <c r="C35" s="42"/>
      <c r="D35" s="42"/>
      <c r="E35" s="42"/>
      <c r="F35" s="42"/>
      <c r="G35" s="42"/>
      <c r="H35" s="42"/>
      <c r="I35" s="106"/>
      <c r="J35" s="42"/>
      <c r="K35" s="45"/>
    </row>
    <row r="36" spans="2:11" s="1" customFormat="1" ht="25.35" customHeight="1">
      <c r="B36" s="41"/>
      <c r="C36" s="120"/>
      <c r="D36" s="121" t="s">
        <v>50</v>
      </c>
      <c r="E36" s="71"/>
      <c r="F36" s="71"/>
      <c r="G36" s="122" t="s">
        <v>51</v>
      </c>
      <c r="H36" s="123" t="s">
        <v>52</v>
      </c>
      <c r="I36" s="124"/>
      <c r="J36" s="125">
        <f>SUM(J27:J34)</f>
        <v>0</v>
      </c>
      <c r="K36" s="126"/>
    </row>
    <row r="37" spans="2:11" s="1" customFormat="1" ht="14.45" customHeight="1">
      <c r="B37" s="56"/>
      <c r="C37" s="57"/>
      <c r="D37" s="57"/>
      <c r="E37" s="57"/>
      <c r="F37" s="57"/>
      <c r="G37" s="57"/>
      <c r="H37" s="57"/>
      <c r="I37" s="127"/>
      <c r="J37" s="57"/>
      <c r="K37" s="58"/>
    </row>
    <row r="41" spans="2:11" s="1" customFormat="1" ht="6.95" customHeight="1">
      <c r="B41" s="59"/>
      <c r="C41" s="60"/>
      <c r="D41" s="60"/>
      <c r="E41" s="60"/>
      <c r="F41" s="60"/>
      <c r="G41" s="60"/>
      <c r="H41" s="60"/>
      <c r="I41" s="128"/>
      <c r="J41" s="60"/>
      <c r="K41" s="129"/>
    </row>
    <row r="42" spans="2:11" s="1" customFormat="1" ht="36.950000000000003" customHeight="1">
      <c r="B42" s="41"/>
      <c r="C42" s="30" t="s">
        <v>103</v>
      </c>
      <c r="D42" s="42"/>
      <c r="E42" s="42"/>
      <c r="F42" s="42"/>
      <c r="G42" s="42"/>
      <c r="H42" s="42"/>
      <c r="I42" s="106"/>
      <c r="J42" s="42"/>
      <c r="K42" s="45"/>
    </row>
    <row r="43" spans="2:11" s="1" customFormat="1" ht="6.95" customHeight="1">
      <c r="B43" s="41"/>
      <c r="C43" s="42"/>
      <c r="D43" s="42"/>
      <c r="E43" s="42"/>
      <c r="F43" s="42"/>
      <c r="G43" s="42"/>
      <c r="H43" s="42"/>
      <c r="I43" s="106"/>
      <c r="J43" s="42"/>
      <c r="K43" s="45"/>
    </row>
    <row r="44" spans="2:11" s="1" customFormat="1" ht="14.45" customHeight="1">
      <c r="B44" s="41"/>
      <c r="C44" s="37" t="s">
        <v>19</v>
      </c>
      <c r="D44" s="42"/>
      <c r="E44" s="42"/>
      <c r="F44" s="42"/>
      <c r="G44" s="42"/>
      <c r="H44" s="42"/>
      <c r="I44" s="106"/>
      <c r="J44" s="42"/>
      <c r="K44" s="45"/>
    </row>
    <row r="45" spans="2:11" s="1" customFormat="1" ht="16.5" customHeight="1">
      <c r="B45" s="41"/>
      <c r="C45" s="42"/>
      <c r="D45" s="42"/>
      <c r="E45" s="357" t="str">
        <f>E7</f>
        <v>VD Strekov_oprava strechy strojovny jezu</v>
      </c>
      <c r="F45" s="358"/>
      <c r="G45" s="358"/>
      <c r="H45" s="358"/>
      <c r="I45" s="106"/>
      <c r="J45" s="42"/>
      <c r="K45" s="45"/>
    </row>
    <row r="46" spans="2:11" s="1" customFormat="1" ht="14.45" customHeight="1">
      <c r="B46" s="41"/>
      <c r="C46" s="37" t="s">
        <v>101</v>
      </c>
      <c r="D46" s="42"/>
      <c r="E46" s="42"/>
      <c r="F46" s="42"/>
      <c r="G46" s="42"/>
      <c r="H46" s="42"/>
      <c r="I46" s="106"/>
      <c r="J46" s="42"/>
      <c r="K46" s="45"/>
    </row>
    <row r="47" spans="2:11" s="1" customFormat="1" ht="17.25" customHeight="1">
      <c r="B47" s="41"/>
      <c r="C47" s="42"/>
      <c r="D47" s="42"/>
      <c r="E47" s="359" t="str">
        <f>E9</f>
        <v>04 - Vedlejší a ostatní náklady</v>
      </c>
      <c r="F47" s="360"/>
      <c r="G47" s="360"/>
      <c r="H47" s="360"/>
      <c r="I47" s="106"/>
      <c r="J47" s="42"/>
      <c r="K47" s="45"/>
    </row>
    <row r="48" spans="2:11" s="1" customFormat="1" ht="6.95" customHeight="1">
      <c r="B48" s="41"/>
      <c r="C48" s="42"/>
      <c r="D48" s="42"/>
      <c r="E48" s="42"/>
      <c r="F48" s="42"/>
      <c r="G48" s="42"/>
      <c r="H48" s="42"/>
      <c r="I48" s="106"/>
      <c r="J48" s="42"/>
      <c r="K48" s="45"/>
    </row>
    <row r="49" spans="2:47" s="1" customFormat="1" ht="18" customHeight="1">
      <c r="B49" s="41"/>
      <c r="C49" s="37" t="s">
        <v>23</v>
      </c>
      <c r="D49" s="42"/>
      <c r="E49" s="42"/>
      <c r="F49" s="35" t="str">
        <f>F12</f>
        <v>Ústí nad Labem</v>
      </c>
      <c r="G49" s="42"/>
      <c r="H49" s="42"/>
      <c r="I49" s="107" t="s">
        <v>25</v>
      </c>
      <c r="J49" s="108" t="str">
        <f>IF(J12="","",J12)</f>
        <v>12. 3. 2018</v>
      </c>
      <c r="K49" s="45"/>
    </row>
    <row r="50" spans="2:47" s="1" customFormat="1" ht="6.95" customHeight="1">
      <c r="B50" s="41"/>
      <c r="C50" s="42"/>
      <c r="D50" s="42"/>
      <c r="E50" s="42"/>
      <c r="F50" s="42"/>
      <c r="G50" s="42"/>
      <c r="H50" s="42"/>
      <c r="I50" s="106"/>
      <c r="J50" s="42"/>
      <c r="K50" s="45"/>
    </row>
    <row r="51" spans="2:47" s="1" customFormat="1" ht="15">
      <c r="B51" s="41"/>
      <c r="C51" s="37" t="s">
        <v>27</v>
      </c>
      <c r="D51" s="42"/>
      <c r="E51" s="42"/>
      <c r="F51" s="35" t="str">
        <f>E15</f>
        <v xml:space="preserve"> </v>
      </c>
      <c r="G51" s="42"/>
      <c r="H51" s="42"/>
      <c r="I51" s="107" t="s">
        <v>33</v>
      </c>
      <c r="J51" s="348" t="str">
        <f>E21</f>
        <v>Severní stavební a.s.</v>
      </c>
      <c r="K51" s="45"/>
    </row>
    <row r="52" spans="2:47" s="1" customFormat="1" ht="14.45" customHeight="1">
      <c r="B52" s="41"/>
      <c r="C52" s="37" t="s">
        <v>31</v>
      </c>
      <c r="D52" s="42"/>
      <c r="E52" s="42"/>
      <c r="F52" s="35" t="str">
        <f>IF(E18="","",E18)</f>
        <v/>
      </c>
      <c r="G52" s="42"/>
      <c r="H52" s="42"/>
      <c r="I52" s="106"/>
      <c r="J52" s="352"/>
      <c r="K52" s="45"/>
    </row>
    <row r="53" spans="2:47" s="1" customFormat="1" ht="10.35" customHeight="1">
      <c r="B53" s="41"/>
      <c r="C53" s="42"/>
      <c r="D53" s="42"/>
      <c r="E53" s="42"/>
      <c r="F53" s="42"/>
      <c r="G53" s="42"/>
      <c r="H53" s="42"/>
      <c r="I53" s="106"/>
      <c r="J53" s="42"/>
      <c r="K53" s="45"/>
    </row>
    <row r="54" spans="2:47" s="1" customFormat="1" ht="29.25" customHeight="1">
      <c r="B54" s="41"/>
      <c r="C54" s="130" t="s">
        <v>104</v>
      </c>
      <c r="D54" s="120"/>
      <c r="E54" s="120"/>
      <c r="F54" s="120"/>
      <c r="G54" s="120"/>
      <c r="H54" s="120"/>
      <c r="I54" s="131"/>
      <c r="J54" s="132" t="s">
        <v>105</v>
      </c>
      <c r="K54" s="133"/>
    </row>
    <row r="55" spans="2:47" s="1" customFormat="1" ht="10.35" customHeight="1">
      <c r="B55" s="41"/>
      <c r="C55" s="42"/>
      <c r="D55" s="42"/>
      <c r="E55" s="42"/>
      <c r="F55" s="42"/>
      <c r="G55" s="42"/>
      <c r="H55" s="42"/>
      <c r="I55" s="106"/>
      <c r="J55" s="42"/>
      <c r="K55" s="45"/>
    </row>
    <row r="56" spans="2:47" s="1" customFormat="1" ht="29.25" customHeight="1">
      <c r="B56" s="41"/>
      <c r="C56" s="134" t="s">
        <v>106</v>
      </c>
      <c r="D56" s="42"/>
      <c r="E56" s="42"/>
      <c r="F56" s="42"/>
      <c r="G56" s="42"/>
      <c r="H56" s="42"/>
      <c r="I56" s="106"/>
      <c r="J56" s="116">
        <f>J79</f>
        <v>0</v>
      </c>
      <c r="K56" s="45"/>
      <c r="AU56" s="24" t="s">
        <v>107</v>
      </c>
    </row>
    <row r="57" spans="2:47" s="7" customFormat="1" ht="24.95" customHeight="1">
      <c r="B57" s="135"/>
      <c r="C57" s="136"/>
      <c r="D57" s="137" t="s">
        <v>120</v>
      </c>
      <c r="E57" s="138"/>
      <c r="F57" s="138"/>
      <c r="G57" s="138"/>
      <c r="H57" s="138"/>
      <c r="I57" s="139"/>
      <c r="J57" s="140">
        <f>J80</f>
        <v>0</v>
      </c>
      <c r="K57" s="141"/>
    </row>
    <row r="58" spans="2:47" s="8" customFormat="1" ht="19.899999999999999" customHeight="1">
      <c r="B58" s="142"/>
      <c r="C58" s="143"/>
      <c r="D58" s="144" t="s">
        <v>494</v>
      </c>
      <c r="E58" s="145"/>
      <c r="F58" s="145"/>
      <c r="G58" s="145"/>
      <c r="H58" s="145"/>
      <c r="I58" s="146"/>
      <c r="J58" s="147">
        <f>J81</f>
        <v>0</v>
      </c>
      <c r="K58" s="148"/>
    </row>
    <row r="59" spans="2:47" s="8" customFormat="1" ht="19.899999999999999" customHeight="1">
      <c r="B59" s="142"/>
      <c r="C59" s="143"/>
      <c r="D59" s="144" t="s">
        <v>495</v>
      </c>
      <c r="E59" s="145"/>
      <c r="F59" s="145"/>
      <c r="G59" s="145"/>
      <c r="H59" s="145"/>
      <c r="I59" s="146"/>
      <c r="J59" s="147">
        <f>J84</f>
        <v>0</v>
      </c>
      <c r="K59" s="148"/>
    </row>
    <row r="60" spans="2:47" s="1" customFormat="1" ht="21.75" customHeight="1">
      <c r="B60" s="41"/>
      <c r="C60" s="42"/>
      <c r="D60" s="42"/>
      <c r="E60" s="42"/>
      <c r="F60" s="42"/>
      <c r="G60" s="42"/>
      <c r="H60" s="42"/>
      <c r="I60" s="106"/>
      <c r="J60" s="42"/>
      <c r="K60" s="45"/>
    </row>
    <row r="61" spans="2:47" s="1" customFormat="1" ht="6.95" customHeight="1">
      <c r="B61" s="56"/>
      <c r="C61" s="57"/>
      <c r="D61" s="57"/>
      <c r="E61" s="57"/>
      <c r="F61" s="57"/>
      <c r="G61" s="57"/>
      <c r="H61" s="57"/>
      <c r="I61" s="127"/>
      <c r="J61" s="57"/>
      <c r="K61" s="58"/>
    </row>
    <row r="65" spans="2:63" s="1" customFormat="1" ht="6.95" customHeight="1">
      <c r="B65" s="59"/>
      <c r="C65" s="60"/>
      <c r="D65" s="60"/>
      <c r="E65" s="60"/>
      <c r="F65" s="60"/>
      <c r="G65" s="60"/>
      <c r="H65" s="60"/>
      <c r="I65" s="128"/>
      <c r="J65" s="60"/>
      <c r="K65" s="60"/>
      <c r="L65" s="41"/>
    </row>
    <row r="66" spans="2:63" s="1" customFormat="1" ht="36.950000000000003" customHeight="1">
      <c r="B66" s="41"/>
      <c r="C66" s="61" t="s">
        <v>123</v>
      </c>
      <c r="L66" s="41"/>
    </row>
    <row r="67" spans="2:63" s="1" customFormat="1" ht="6.95" customHeight="1">
      <c r="B67" s="41"/>
      <c r="L67" s="41"/>
    </row>
    <row r="68" spans="2:63" s="1" customFormat="1" ht="14.45" customHeight="1">
      <c r="B68" s="41"/>
      <c r="C68" s="63" t="s">
        <v>19</v>
      </c>
      <c r="L68" s="41"/>
    </row>
    <row r="69" spans="2:63" s="1" customFormat="1" ht="16.5" customHeight="1">
      <c r="B69" s="41"/>
      <c r="E69" s="353" t="str">
        <f>E7</f>
        <v>VD Strekov_oprava strechy strojovny jezu</v>
      </c>
      <c r="F69" s="354"/>
      <c r="G69" s="354"/>
      <c r="H69" s="354"/>
      <c r="L69" s="41"/>
    </row>
    <row r="70" spans="2:63" s="1" customFormat="1" ht="14.45" customHeight="1">
      <c r="B70" s="41"/>
      <c r="C70" s="63" t="s">
        <v>101</v>
      </c>
      <c r="L70" s="41"/>
    </row>
    <row r="71" spans="2:63" s="1" customFormat="1" ht="17.25" customHeight="1">
      <c r="B71" s="41"/>
      <c r="E71" s="322" t="str">
        <f>E9</f>
        <v>04 - Vedlejší a ostatní náklady</v>
      </c>
      <c r="F71" s="355"/>
      <c r="G71" s="355"/>
      <c r="H71" s="355"/>
      <c r="L71" s="41"/>
    </row>
    <row r="72" spans="2:63" s="1" customFormat="1" ht="6.95" customHeight="1">
      <c r="B72" s="41"/>
      <c r="L72" s="41"/>
    </row>
    <row r="73" spans="2:63" s="1" customFormat="1" ht="18" customHeight="1">
      <c r="B73" s="41"/>
      <c r="C73" s="63" t="s">
        <v>23</v>
      </c>
      <c r="F73" s="149" t="str">
        <f>F12</f>
        <v>Ústí nad Labem</v>
      </c>
      <c r="I73" s="150" t="s">
        <v>25</v>
      </c>
      <c r="J73" s="67" t="str">
        <f>IF(J12="","",J12)</f>
        <v>12. 3. 2018</v>
      </c>
      <c r="L73" s="41"/>
    </row>
    <row r="74" spans="2:63" s="1" customFormat="1" ht="6.95" customHeight="1">
      <c r="B74" s="41"/>
      <c r="L74" s="41"/>
    </row>
    <row r="75" spans="2:63" s="1" customFormat="1" ht="15">
      <c r="B75" s="41"/>
      <c r="C75" s="63" t="s">
        <v>27</v>
      </c>
      <c r="F75" s="149" t="str">
        <f>E15</f>
        <v xml:space="preserve"> </v>
      </c>
      <c r="I75" s="150" t="s">
        <v>33</v>
      </c>
      <c r="J75" s="149" t="str">
        <f>E21</f>
        <v>Severní stavební a.s.</v>
      </c>
      <c r="L75" s="41"/>
    </row>
    <row r="76" spans="2:63" s="1" customFormat="1" ht="14.45" customHeight="1">
      <c r="B76" s="41"/>
      <c r="C76" s="63" t="s">
        <v>31</v>
      </c>
      <c r="F76" s="149" t="str">
        <f>IF(E18="","",E18)</f>
        <v/>
      </c>
      <c r="L76" s="41"/>
    </row>
    <row r="77" spans="2:63" s="1" customFormat="1" ht="10.35" customHeight="1">
      <c r="B77" s="41"/>
      <c r="L77" s="41"/>
    </row>
    <row r="78" spans="2:63" s="9" customFormat="1" ht="29.25" customHeight="1">
      <c r="B78" s="151"/>
      <c r="C78" s="152" t="s">
        <v>124</v>
      </c>
      <c r="D78" s="153" t="s">
        <v>59</v>
      </c>
      <c r="E78" s="153" t="s">
        <v>55</v>
      </c>
      <c r="F78" s="153" t="s">
        <v>125</v>
      </c>
      <c r="G78" s="153" t="s">
        <v>126</v>
      </c>
      <c r="H78" s="153" t="s">
        <v>127</v>
      </c>
      <c r="I78" s="154" t="s">
        <v>128</v>
      </c>
      <c r="J78" s="153" t="s">
        <v>105</v>
      </c>
      <c r="K78" s="155" t="s">
        <v>129</v>
      </c>
      <c r="L78" s="151"/>
      <c r="M78" s="73" t="s">
        <v>130</v>
      </c>
      <c r="N78" s="74" t="s">
        <v>44</v>
      </c>
      <c r="O78" s="74" t="s">
        <v>131</v>
      </c>
      <c r="P78" s="74" t="s">
        <v>132</v>
      </c>
      <c r="Q78" s="74" t="s">
        <v>133</v>
      </c>
      <c r="R78" s="74" t="s">
        <v>134</v>
      </c>
      <c r="S78" s="74" t="s">
        <v>135</v>
      </c>
      <c r="T78" s="75" t="s">
        <v>136</v>
      </c>
    </row>
    <row r="79" spans="2:63" s="1" customFormat="1" ht="29.25" customHeight="1">
      <c r="B79" s="41"/>
      <c r="C79" s="77" t="s">
        <v>106</v>
      </c>
      <c r="J79" s="156">
        <f>BK79</f>
        <v>0</v>
      </c>
      <c r="L79" s="41"/>
      <c r="M79" s="76"/>
      <c r="N79" s="68"/>
      <c r="O79" s="68"/>
      <c r="P79" s="157">
        <f>P80</f>
        <v>0</v>
      </c>
      <c r="Q79" s="68"/>
      <c r="R79" s="157">
        <f>R80</f>
        <v>0</v>
      </c>
      <c r="S79" s="68"/>
      <c r="T79" s="158">
        <f>T80</f>
        <v>0</v>
      </c>
      <c r="AT79" s="24" t="s">
        <v>73</v>
      </c>
      <c r="AU79" s="24" t="s">
        <v>107</v>
      </c>
      <c r="BK79" s="159">
        <f>BK80</f>
        <v>0</v>
      </c>
    </row>
    <row r="80" spans="2:63" s="10" customFormat="1" ht="37.35" customHeight="1">
      <c r="B80" s="160"/>
      <c r="D80" s="161" t="s">
        <v>73</v>
      </c>
      <c r="E80" s="162" t="s">
        <v>329</v>
      </c>
      <c r="F80" s="162" t="s">
        <v>330</v>
      </c>
      <c r="I80" s="163"/>
      <c r="J80" s="164">
        <f>BK80</f>
        <v>0</v>
      </c>
      <c r="L80" s="160"/>
      <c r="M80" s="165"/>
      <c r="N80" s="166"/>
      <c r="O80" s="166"/>
      <c r="P80" s="167">
        <f>P81+P84</f>
        <v>0</v>
      </c>
      <c r="Q80" s="166"/>
      <c r="R80" s="167">
        <f>R81+R84</f>
        <v>0</v>
      </c>
      <c r="S80" s="166"/>
      <c r="T80" s="168">
        <f>T81+T84</f>
        <v>0</v>
      </c>
      <c r="AR80" s="161" t="s">
        <v>175</v>
      </c>
      <c r="AT80" s="169" t="s">
        <v>73</v>
      </c>
      <c r="AU80" s="169" t="s">
        <v>74</v>
      </c>
      <c r="AY80" s="161" t="s">
        <v>139</v>
      </c>
      <c r="BK80" s="170">
        <f>BK81+BK84</f>
        <v>0</v>
      </c>
    </row>
    <row r="81" spans="2:65" s="10" customFormat="1" ht="19.899999999999999" customHeight="1">
      <c r="B81" s="160"/>
      <c r="D81" s="161" t="s">
        <v>73</v>
      </c>
      <c r="E81" s="171" t="s">
        <v>496</v>
      </c>
      <c r="F81" s="171" t="s">
        <v>497</v>
      </c>
      <c r="I81" s="163"/>
      <c r="J81" s="172">
        <f>BK81</f>
        <v>0</v>
      </c>
      <c r="L81" s="160"/>
      <c r="M81" s="165"/>
      <c r="N81" s="166"/>
      <c r="O81" s="166"/>
      <c r="P81" s="167">
        <f>SUM(P82:P83)</f>
        <v>0</v>
      </c>
      <c r="Q81" s="166"/>
      <c r="R81" s="167">
        <f>SUM(R82:R83)</f>
        <v>0</v>
      </c>
      <c r="S81" s="166"/>
      <c r="T81" s="168">
        <f>SUM(T82:T83)</f>
        <v>0</v>
      </c>
      <c r="AR81" s="161" t="s">
        <v>175</v>
      </c>
      <c r="AT81" s="169" t="s">
        <v>73</v>
      </c>
      <c r="AU81" s="169" t="s">
        <v>82</v>
      </c>
      <c r="AY81" s="161" t="s">
        <v>139</v>
      </c>
      <c r="BK81" s="170">
        <f>SUM(BK82:BK83)</f>
        <v>0</v>
      </c>
    </row>
    <row r="82" spans="2:65" s="1" customFormat="1" ht="16.5" customHeight="1">
      <c r="B82" s="173"/>
      <c r="C82" s="174" t="s">
        <v>82</v>
      </c>
      <c r="D82" s="174" t="s">
        <v>142</v>
      </c>
      <c r="E82" s="175" t="s">
        <v>498</v>
      </c>
      <c r="F82" s="176" t="s">
        <v>499</v>
      </c>
      <c r="G82" s="177" t="s">
        <v>347</v>
      </c>
      <c r="H82" s="178">
        <v>1</v>
      </c>
      <c r="I82" s="179"/>
      <c r="J82" s="180">
        <f>ROUND(I82*H82,2)</f>
        <v>0</v>
      </c>
      <c r="K82" s="176" t="s">
        <v>5</v>
      </c>
      <c r="L82" s="41"/>
      <c r="M82" s="181" t="s">
        <v>5</v>
      </c>
      <c r="N82" s="182" t="s">
        <v>45</v>
      </c>
      <c r="O82" s="42"/>
      <c r="P82" s="183">
        <f>O82*H82</f>
        <v>0</v>
      </c>
      <c r="Q82" s="183">
        <v>0</v>
      </c>
      <c r="R82" s="183">
        <f>Q82*H82</f>
        <v>0</v>
      </c>
      <c r="S82" s="183">
        <v>0</v>
      </c>
      <c r="T82" s="184">
        <f>S82*H82</f>
        <v>0</v>
      </c>
      <c r="AR82" s="24" t="s">
        <v>337</v>
      </c>
      <c r="AT82" s="24" t="s">
        <v>142</v>
      </c>
      <c r="AU82" s="24" t="s">
        <v>84</v>
      </c>
      <c r="AY82" s="24" t="s">
        <v>139</v>
      </c>
      <c r="BE82" s="185">
        <f>IF(N82="základní",J82,0)</f>
        <v>0</v>
      </c>
      <c r="BF82" s="185">
        <f>IF(N82="snížená",J82,0)</f>
        <v>0</v>
      </c>
      <c r="BG82" s="185">
        <f>IF(N82="zákl. přenesená",J82,0)</f>
        <v>0</v>
      </c>
      <c r="BH82" s="185">
        <f>IF(N82="sníž. přenesená",J82,0)</f>
        <v>0</v>
      </c>
      <c r="BI82" s="185">
        <f>IF(N82="nulová",J82,0)</f>
        <v>0</v>
      </c>
      <c r="BJ82" s="24" t="s">
        <v>82</v>
      </c>
      <c r="BK82" s="185">
        <f>ROUND(I82*H82,2)</f>
        <v>0</v>
      </c>
      <c r="BL82" s="24" t="s">
        <v>337</v>
      </c>
      <c r="BM82" s="24" t="s">
        <v>500</v>
      </c>
    </row>
    <row r="83" spans="2:65" s="11" customFormat="1">
      <c r="B83" s="186"/>
      <c r="D83" s="187" t="s">
        <v>149</v>
      </c>
      <c r="E83" s="188" t="s">
        <v>5</v>
      </c>
      <c r="F83" s="189" t="s">
        <v>501</v>
      </c>
      <c r="H83" s="190">
        <v>1</v>
      </c>
      <c r="I83" s="191"/>
      <c r="L83" s="186"/>
      <c r="M83" s="192"/>
      <c r="N83" s="193"/>
      <c r="O83" s="193"/>
      <c r="P83" s="193"/>
      <c r="Q83" s="193"/>
      <c r="R83" s="193"/>
      <c r="S83" s="193"/>
      <c r="T83" s="194"/>
      <c r="AT83" s="188" t="s">
        <v>149</v>
      </c>
      <c r="AU83" s="188" t="s">
        <v>84</v>
      </c>
      <c r="AV83" s="11" t="s">
        <v>84</v>
      </c>
      <c r="AW83" s="11" t="s">
        <v>37</v>
      </c>
      <c r="AX83" s="11" t="s">
        <v>82</v>
      </c>
      <c r="AY83" s="188" t="s">
        <v>139</v>
      </c>
    </row>
    <row r="84" spans="2:65" s="10" customFormat="1" ht="29.85" customHeight="1">
      <c r="B84" s="160"/>
      <c r="D84" s="161" t="s">
        <v>73</v>
      </c>
      <c r="E84" s="171" t="s">
        <v>502</v>
      </c>
      <c r="F84" s="171" t="s">
        <v>503</v>
      </c>
      <c r="I84" s="163"/>
      <c r="J84" s="172">
        <f>BK84</f>
        <v>0</v>
      </c>
      <c r="L84" s="160"/>
      <c r="M84" s="165"/>
      <c r="N84" s="166"/>
      <c r="O84" s="166"/>
      <c r="P84" s="167">
        <f>P85</f>
        <v>0</v>
      </c>
      <c r="Q84" s="166"/>
      <c r="R84" s="167">
        <f>R85</f>
        <v>0</v>
      </c>
      <c r="S84" s="166"/>
      <c r="T84" s="168">
        <f>T85</f>
        <v>0</v>
      </c>
      <c r="AR84" s="161" t="s">
        <v>175</v>
      </c>
      <c r="AT84" s="169" t="s">
        <v>73</v>
      </c>
      <c r="AU84" s="169" t="s">
        <v>82</v>
      </c>
      <c r="AY84" s="161" t="s">
        <v>139</v>
      </c>
      <c r="BK84" s="170">
        <f>BK85</f>
        <v>0</v>
      </c>
    </row>
    <row r="85" spans="2:65" s="1" customFormat="1" ht="16.5" customHeight="1">
      <c r="B85" s="173"/>
      <c r="C85" s="174" t="s">
        <v>84</v>
      </c>
      <c r="D85" s="174" t="s">
        <v>142</v>
      </c>
      <c r="E85" s="175" t="s">
        <v>504</v>
      </c>
      <c r="F85" s="176" t="s">
        <v>505</v>
      </c>
      <c r="G85" s="177" t="s">
        <v>347</v>
      </c>
      <c r="H85" s="178">
        <v>1</v>
      </c>
      <c r="I85" s="179"/>
      <c r="J85" s="180">
        <f>ROUND(I85*H85,2)</f>
        <v>0</v>
      </c>
      <c r="K85" s="176" t="s">
        <v>506</v>
      </c>
      <c r="L85" s="41"/>
      <c r="M85" s="181" t="s">
        <v>5</v>
      </c>
      <c r="N85" s="231" t="s">
        <v>45</v>
      </c>
      <c r="O85" s="232"/>
      <c r="P85" s="233">
        <f>O85*H85</f>
        <v>0</v>
      </c>
      <c r="Q85" s="233">
        <v>0</v>
      </c>
      <c r="R85" s="233">
        <f>Q85*H85</f>
        <v>0</v>
      </c>
      <c r="S85" s="233">
        <v>0</v>
      </c>
      <c r="T85" s="234">
        <f>S85*H85</f>
        <v>0</v>
      </c>
      <c r="AR85" s="24" t="s">
        <v>337</v>
      </c>
      <c r="AT85" s="24" t="s">
        <v>142</v>
      </c>
      <c r="AU85" s="24" t="s">
        <v>84</v>
      </c>
      <c r="AY85" s="24" t="s">
        <v>139</v>
      </c>
      <c r="BE85" s="185">
        <f>IF(N85="základní",J85,0)</f>
        <v>0</v>
      </c>
      <c r="BF85" s="185">
        <f>IF(N85="snížená",J85,0)</f>
        <v>0</v>
      </c>
      <c r="BG85" s="185">
        <f>IF(N85="zákl. přenesená",J85,0)</f>
        <v>0</v>
      </c>
      <c r="BH85" s="185">
        <f>IF(N85="sníž. přenesená",J85,0)</f>
        <v>0</v>
      </c>
      <c r="BI85" s="185">
        <f>IF(N85="nulová",J85,0)</f>
        <v>0</v>
      </c>
      <c r="BJ85" s="24" t="s">
        <v>82</v>
      </c>
      <c r="BK85" s="185">
        <f>ROUND(I85*H85,2)</f>
        <v>0</v>
      </c>
      <c r="BL85" s="24" t="s">
        <v>337</v>
      </c>
      <c r="BM85" s="24" t="s">
        <v>507</v>
      </c>
    </row>
    <row r="86" spans="2:65" s="1" customFormat="1" ht="6.95" customHeight="1">
      <c r="B86" s="160"/>
      <c r="C86" s="10"/>
      <c r="D86" s="161"/>
      <c r="E86" s="162"/>
      <c r="F86" s="162"/>
      <c r="G86" s="10"/>
      <c r="H86" s="10"/>
      <c r="I86" s="163"/>
      <c r="J86" s="164"/>
      <c r="K86" s="10"/>
    </row>
    <row r="87" spans="2:65" ht="15">
      <c r="B87" s="160"/>
      <c r="C87" s="10"/>
      <c r="D87" s="161" t="s">
        <v>73</v>
      </c>
      <c r="E87" s="171" t="s">
        <v>331</v>
      </c>
      <c r="F87" s="171" t="s">
        <v>332</v>
      </c>
      <c r="G87" s="10"/>
      <c r="H87" s="10"/>
      <c r="I87" s="163"/>
      <c r="J87" s="172">
        <f>BL87</f>
        <v>0</v>
      </c>
      <c r="K87" s="10"/>
    </row>
    <row r="88" spans="2:65">
      <c r="B88" s="173"/>
      <c r="C88" s="174">
        <v>3</v>
      </c>
      <c r="D88" s="174" t="s">
        <v>142</v>
      </c>
      <c r="E88" s="175" t="s">
        <v>334</v>
      </c>
      <c r="F88" s="176" t="s">
        <v>335</v>
      </c>
      <c r="G88" s="177" t="s">
        <v>336</v>
      </c>
      <c r="H88" s="178">
        <v>8</v>
      </c>
      <c r="I88" s="179"/>
      <c r="J88" s="180">
        <f>ROUND(I88*H88,2)</f>
        <v>0</v>
      </c>
      <c r="K88" s="176" t="s">
        <v>146</v>
      </c>
    </row>
    <row r="89" spans="2:65" ht="27">
      <c r="B89" s="41"/>
      <c r="C89" s="314"/>
      <c r="D89" s="187" t="s">
        <v>339</v>
      </c>
      <c r="E89" s="314"/>
      <c r="F89" s="203" t="s">
        <v>340</v>
      </c>
      <c r="G89" s="314"/>
      <c r="H89" s="314"/>
      <c r="I89" s="204"/>
      <c r="J89" s="314"/>
      <c r="K89" s="314"/>
    </row>
    <row r="90" spans="2:65">
      <c r="B90" s="186"/>
      <c r="C90" s="11"/>
      <c r="D90" s="187" t="s">
        <v>149</v>
      </c>
      <c r="E90" s="188" t="s">
        <v>5</v>
      </c>
      <c r="F90" s="189" t="s">
        <v>341</v>
      </c>
      <c r="G90" s="11"/>
      <c r="H90" s="190">
        <v>3</v>
      </c>
      <c r="I90" s="191"/>
      <c r="J90" s="11"/>
      <c r="K90" s="11"/>
    </row>
    <row r="91" spans="2:65">
      <c r="B91" s="186"/>
      <c r="C91" s="11"/>
      <c r="D91" s="187" t="s">
        <v>149</v>
      </c>
      <c r="E91" s="188" t="s">
        <v>5</v>
      </c>
      <c r="F91" s="189" t="s">
        <v>342</v>
      </c>
      <c r="G91" s="11"/>
      <c r="H91" s="190">
        <v>5</v>
      </c>
      <c r="I91" s="191"/>
      <c r="J91" s="11"/>
      <c r="K91" s="11"/>
    </row>
    <row r="92" spans="2:65">
      <c r="B92" s="195"/>
      <c r="C92" s="12"/>
      <c r="D92" s="187" t="s">
        <v>149</v>
      </c>
      <c r="E92" s="196" t="s">
        <v>5</v>
      </c>
      <c r="F92" s="197" t="s">
        <v>152</v>
      </c>
      <c r="G92" s="12"/>
      <c r="H92" s="198">
        <v>8</v>
      </c>
      <c r="I92" s="199"/>
      <c r="J92" s="12"/>
      <c r="K92" s="12"/>
    </row>
    <row r="93" spans="2:65" ht="15">
      <c r="B93" s="160"/>
      <c r="C93" s="10"/>
      <c r="D93" s="161" t="s">
        <v>73</v>
      </c>
      <c r="E93" s="171" t="s">
        <v>343</v>
      </c>
      <c r="F93" s="171" t="s">
        <v>344</v>
      </c>
      <c r="G93" s="10"/>
      <c r="H93" s="10"/>
      <c r="I93" s="163"/>
      <c r="J93" s="172">
        <f>BL93</f>
        <v>0</v>
      </c>
      <c r="K93" s="10"/>
    </row>
    <row r="94" spans="2:65">
      <c r="B94" s="173"/>
      <c r="C94" s="174">
        <v>4</v>
      </c>
      <c r="D94" s="174"/>
      <c r="E94" s="175" t="s">
        <v>345</v>
      </c>
      <c r="F94" s="176" t="s">
        <v>346</v>
      </c>
      <c r="G94" s="177" t="s">
        <v>347</v>
      </c>
      <c r="H94" s="178"/>
      <c r="I94" s="179"/>
      <c r="J94" s="180">
        <f>ROUND(I94*H94,2)</f>
        <v>0</v>
      </c>
      <c r="K94" s="176" t="s">
        <v>5</v>
      </c>
    </row>
    <row r="95" spans="2:65">
      <c r="B95" s="173"/>
      <c r="C95" s="174">
        <v>5</v>
      </c>
      <c r="D95" s="174" t="s">
        <v>142</v>
      </c>
      <c r="E95" s="175" t="s">
        <v>349</v>
      </c>
      <c r="F95" s="176" t="s">
        <v>350</v>
      </c>
      <c r="G95" s="177" t="s">
        <v>347</v>
      </c>
      <c r="H95" s="178">
        <v>1</v>
      </c>
      <c r="I95" s="179"/>
      <c r="J95" s="180">
        <f>ROUND(I95*H95,2)</f>
        <v>0</v>
      </c>
      <c r="K95" s="176" t="s">
        <v>5</v>
      </c>
    </row>
    <row r="96" spans="2:65">
      <c r="B96" s="56"/>
      <c r="C96" s="57"/>
      <c r="D96" s="57"/>
      <c r="E96" s="57"/>
      <c r="F96" s="57"/>
      <c r="G96" s="57"/>
      <c r="H96" s="57"/>
      <c r="I96" s="127"/>
      <c r="J96" s="57"/>
      <c r="K96" s="57"/>
    </row>
    <row r="97" spans="2:11">
      <c r="B97" s="313"/>
      <c r="C97" s="313"/>
      <c r="D97" s="313"/>
      <c r="E97" s="313"/>
      <c r="F97" s="313"/>
      <c r="G97" s="313"/>
      <c r="H97" s="313"/>
      <c r="J97" s="313"/>
      <c r="K97" s="313"/>
    </row>
  </sheetData>
  <autoFilter ref="C78:K85"/>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35" customWidth="1"/>
    <col min="2" max="2" width="1.6640625" style="235" customWidth="1"/>
    <col min="3" max="4" width="5" style="235" customWidth="1"/>
    <col min="5" max="5" width="11.6640625" style="235" customWidth="1"/>
    <col min="6" max="6" width="9.1640625" style="235" customWidth="1"/>
    <col min="7" max="7" width="5" style="235" customWidth="1"/>
    <col min="8" max="8" width="77.83203125" style="235" customWidth="1"/>
    <col min="9" max="10" width="20" style="235" customWidth="1"/>
    <col min="11" max="11" width="1.6640625" style="235" customWidth="1"/>
  </cols>
  <sheetData>
    <row r="1" spans="2:11" ht="37.5" customHeight="1"/>
    <row r="2" spans="2:11" ht="7.5" customHeight="1">
      <c r="B2" s="236"/>
      <c r="C2" s="237"/>
      <c r="D2" s="237"/>
      <c r="E2" s="237"/>
      <c r="F2" s="237"/>
      <c r="G2" s="237"/>
      <c r="H2" s="237"/>
      <c r="I2" s="237"/>
      <c r="J2" s="237"/>
      <c r="K2" s="238"/>
    </row>
    <row r="3" spans="2:11" s="15" customFormat="1" ht="45" customHeight="1">
      <c r="B3" s="239"/>
      <c r="C3" s="362" t="s">
        <v>508</v>
      </c>
      <c r="D3" s="362"/>
      <c r="E3" s="362"/>
      <c r="F3" s="362"/>
      <c r="G3" s="362"/>
      <c r="H3" s="362"/>
      <c r="I3" s="362"/>
      <c r="J3" s="362"/>
      <c r="K3" s="240"/>
    </row>
    <row r="4" spans="2:11" ht="25.5" customHeight="1">
      <c r="B4" s="241"/>
      <c r="C4" s="363" t="s">
        <v>509</v>
      </c>
      <c r="D4" s="363"/>
      <c r="E4" s="363"/>
      <c r="F4" s="363"/>
      <c r="G4" s="363"/>
      <c r="H4" s="363"/>
      <c r="I4" s="363"/>
      <c r="J4" s="363"/>
      <c r="K4" s="242"/>
    </row>
    <row r="5" spans="2:11" ht="5.25" customHeight="1">
      <c r="B5" s="241"/>
      <c r="C5" s="243"/>
      <c r="D5" s="243"/>
      <c r="E5" s="243"/>
      <c r="F5" s="243"/>
      <c r="G5" s="243"/>
      <c r="H5" s="243"/>
      <c r="I5" s="243"/>
      <c r="J5" s="243"/>
      <c r="K5" s="242"/>
    </row>
    <row r="6" spans="2:11" ht="15" customHeight="1">
      <c r="B6" s="241"/>
      <c r="C6" s="361" t="s">
        <v>510</v>
      </c>
      <c r="D6" s="361"/>
      <c r="E6" s="361"/>
      <c r="F6" s="361"/>
      <c r="G6" s="361"/>
      <c r="H6" s="361"/>
      <c r="I6" s="361"/>
      <c r="J6" s="361"/>
      <c r="K6" s="242"/>
    </row>
    <row r="7" spans="2:11" ht="15" customHeight="1">
      <c r="B7" s="245"/>
      <c r="C7" s="361" t="s">
        <v>511</v>
      </c>
      <c r="D7" s="361"/>
      <c r="E7" s="361"/>
      <c r="F7" s="361"/>
      <c r="G7" s="361"/>
      <c r="H7" s="361"/>
      <c r="I7" s="361"/>
      <c r="J7" s="361"/>
      <c r="K7" s="242"/>
    </row>
    <row r="8" spans="2:11" ht="12.75" customHeight="1">
      <c r="B8" s="245"/>
      <c r="C8" s="244"/>
      <c r="D8" s="244"/>
      <c r="E8" s="244"/>
      <c r="F8" s="244"/>
      <c r="G8" s="244"/>
      <c r="H8" s="244"/>
      <c r="I8" s="244"/>
      <c r="J8" s="244"/>
      <c r="K8" s="242"/>
    </row>
    <row r="9" spans="2:11" ht="15" customHeight="1">
      <c r="B9" s="245"/>
      <c r="C9" s="361" t="s">
        <v>512</v>
      </c>
      <c r="D9" s="361"/>
      <c r="E9" s="361"/>
      <c r="F9" s="361"/>
      <c r="G9" s="361"/>
      <c r="H9" s="361"/>
      <c r="I9" s="361"/>
      <c r="J9" s="361"/>
      <c r="K9" s="242"/>
    </row>
    <row r="10" spans="2:11" ht="15" customHeight="1">
      <c r="B10" s="245"/>
      <c r="C10" s="244"/>
      <c r="D10" s="361" t="s">
        <v>513</v>
      </c>
      <c r="E10" s="361"/>
      <c r="F10" s="361"/>
      <c r="G10" s="361"/>
      <c r="H10" s="361"/>
      <c r="I10" s="361"/>
      <c r="J10" s="361"/>
      <c r="K10" s="242"/>
    </row>
    <row r="11" spans="2:11" ht="15" customHeight="1">
      <c r="B11" s="245"/>
      <c r="C11" s="246"/>
      <c r="D11" s="361" t="s">
        <v>514</v>
      </c>
      <c r="E11" s="361"/>
      <c r="F11" s="361"/>
      <c r="G11" s="361"/>
      <c r="H11" s="361"/>
      <c r="I11" s="361"/>
      <c r="J11" s="361"/>
      <c r="K11" s="242"/>
    </row>
    <row r="12" spans="2:11" ht="12.75" customHeight="1">
      <c r="B12" s="245"/>
      <c r="C12" s="246"/>
      <c r="D12" s="246"/>
      <c r="E12" s="246"/>
      <c r="F12" s="246"/>
      <c r="G12" s="246"/>
      <c r="H12" s="246"/>
      <c r="I12" s="246"/>
      <c r="J12" s="246"/>
      <c r="K12" s="242"/>
    </row>
    <row r="13" spans="2:11" ht="15" customHeight="1">
      <c r="B13" s="245"/>
      <c r="C13" s="246"/>
      <c r="D13" s="361" t="s">
        <v>515</v>
      </c>
      <c r="E13" s="361"/>
      <c r="F13" s="361"/>
      <c r="G13" s="361"/>
      <c r="H13" s="361"/>
      <c r="I13" s="361"/>
      <c r="J13" s="361"/>
      <c r="K13" s="242"/>
    </row>
    <row r="14" spans="2:11" ht="15" customHeight="1">
      <c r="B14" s="245"/>
      <c r="C14" s="246"/>
      <c r="D14" s="361" t="s">
        <v>516</v>
      </c>
      <c r="E14" s="361"/>
      <c r="F14" s="361"/>
      <c r="G14" s="361"/>
      <c r="H14" s="361"/>
      <c r="I14" s="361"/>
      <c r="J14" s="361"/>
      <c r="K14" s="242"/>
    </row>
    <row r="15" spans="2:11" ht="15" customHeight="1">
      <c r="B15" s="245"/>
      <c r="C15" s="246"/>
      <c r="D15" s="361" t="s">
        <v>517</v>
      </c>
      <c r="E15" s="361"/>
      <c r="F15" s="361"/>
      <c r="G15" s="361"/>
      <c r="H15" s="361"/>
      <c r="I15" s="361"/>
      <c r="J15" s="361"/>
      <c r="K15" s="242"/>
    </row>
    <row r="16" spans="2:11" ht="15" customHeight="1">
      <c r="B16" s="245"/>
      <c r="C16" s="246"/>
      <c r="D16" s="246"/>
      <c r="E16" s="247" t="s">
        <v>81</v>
      </c>
      <c r="F16" s="361" t="s">
        <v>518</v>
      </c>
      <c r="G16" s="361"/>
      <c r="H16" s="361"/>
      <c r="I16" s="361"/>
      <c r="J16" s="361"/>
      <c r="K16" s="242"/>
    </row>
    <row r="17" spans="2:11" ht="15" customHeight="1">
      <c r="B17" s="245"/>
      <c r="C17" s="246"/>
      <c r="D17" s="246"/>
      <c r="E17" s="247" t="s">
        <v>519</v>
      </c>
      <c r="F17" s="361" t="s">
        <v>520</v>
      </c>
      <c r="G17" s="361"/>
      <c r="H17" s="361"/>
      <c r="I17" s="361"/>
      <c r="J17" s="361"/>
      <c r="K17" s="242"/>
    </row>
    <row r="18" spans="2:11" ht="15" customHeight="1">
      <c r="B18" s="245"/>
      <c r="C18" s="246"/>
      <c r="D18" s="246"/>
      <c r="E18" s="247" t="s">
        <v>521</v>
      </c>
      <c r="F18" s="361" t="s">
        <v>522</v>
      </c>
      <c r="G18" s="361"/>
      <c r="H18" s="361"/>
      <c r="I18" s="361"/>
      <c r="J18" s="361"/>
      <c r="K18" s="242"/>
    </row>
    <row r="19" spans="2:11" ht="15" customHeight="1">
      <c r="B19" s="245"/>
      <c r="C19" s="246"/>
      <c r="D19" s="246"/>
      <c r="E19" s="247" t="s">
        <v>93</v>
      </c>
      <c r="F19" s="361" t="s">
        <v>92</v>
      </c>
      <c r="G19" s="361"/>
      <c r="H19" s="361"/>
      <c r="I19" s="361"/>
      <c r="J19" s="361"/>
      <c r="K19" s="242"/>
    </row>
    <row r="20" spans="2:11" ht="15" customHeight="1">
      <c r="B20" s="245"/>
      <c r="C20" s="246"/>
      <c r="D20" s="246"/>
      <c r="E20" s="247" t="s">
        <v>523</v>
      </c>
      <c r="F20" s="361" t="s">
        <v>524</v>
      </c>
      <c r="G20" s="361"/>
      <c r="H20" s="361"/>
      <c r="I20" s="361"/>
      <c r="J20" s="361"/>
      <c r="K20" s="242"/>
    </row>
    <row r="21" spans="2:11" ht="15" customHeight="1">
      <c r="B21" s="245"/>
      <c r="C21" s="246"/>
      <c r="D21" s="246"/>
      <c r="E21" s="247" t="s">
        <v>525</v>
      </c>
      <c r="F21" s="361" t="s">
        <v>526</v>
      </c>
      <c r="G21" s="361"/>
      <c r="H21" s="361"/>
      <c r="I21" s="361"/>
      <c r="J21" s="361"/>
      <c r="K21" s="242"/>
    </row>
    <row r="22" spans="2:11" ht="12.75" customHeight="1">
      <c r="B22" s="245"/>
      <c r="C22" s="246"/>
      <c r="D22" s="246"/>
      <c r="E22" s="246"/>
      <c r="F22" s="246"/>
      <c r="G22" s="246"/>
      <c r="H22" s="246"/>
      <c r="I22" s="246"/>
      <c r="J22" s="246"/>
      <c r="K22" s="242"/>
    </row>
    <row r="23" spans="2:11" ht="15" customHeight="1">
      <c r="B23" s="245"/>
      <c r="C23" s="361" t="s">
        <v>527</v>
      </c>
      <c r="D23" s="361"/>
      <c r="E23" s="361"/>
      <c r="F23" s="361"/>
      <c r="G23" s="361"/>
      <c r="H23" s="361"/>
      <c r="I23" s="361"/>
      <c r="J23" s="361"/>
      <c r="K23" s="242"/>
    </row>
    <row r="24" spans="2:11" ht="15" customHeight="1">
      <c r="B24" s="245"/>
      <c r="C24" s="361" t="s">
        <v>528</v>
      </c>
      <c r="D24" s="361"/>
      <c r="E24" s="361"/>
      <c r="F24" s="361"/>
      <c r="G24" s="361"/>
      <c r="H24" s="361"/>
      <c r="I24" s="361"/>
      <c r="J24" s="361"/>
      <c r="K24" s="242"/>
    </row>
    <row r="25" spans="2:11" ht="15" customHeight="1">
      <c r="B25" s="245"/>
      <c r="C25" s="244"/>
      <c r="D25" s="361" t="s">
        <v>529</v>
      </c>
      <c r="E25" s="361"/>
      <c r="F25" s="361"/>
      <c r="G25" s="361"/>
      <c r="H25" s="361"/>
      <c r="I25" s="361"/>
      <c r="J25" s="361"/>
      <c r="K25" s="242"/>
    </row>
    <row r="26" spans="2:11" ht="15" customHeight="1">
      <c r="B26" s="245"/>
      <c r="C26" s="246"/>
      <c r="D26" s="361" t="s">
        <v>530</v>
      </c>
      <c r="E26" s="361"/>
      <c r="F26" s="361"/>
      <c r="G26" s="361"/>
      <c r="H26" s="361"/>
      <c r="I26" s="361"/>
      <c r="J26" s="361"/>
      <c r="K26" s="242"/>
    </row>
    <row r="27" spans="2:11" ht="12.75" customHeight="1">
      <c r="B27" s="245"/>
      <c r="C27" s="246"/>
      <c r="D27" s="246"/>
      <c r="E27" s="246"/>
      <c r="F27" s="246"/>
      <c r="G27" s="246"/>
      <c r="H27" s="246"/>
      <c r="I27" s="246"/>
      <c r="J27" s="246"/>
      <c r="K27" s="242"/>
    </row>
    <row r="28" spans="2:11" ht="15" customHeight="1">
      <c r="B28" s="245"/>
      <c r="C28" s="246"/>
      <c r="D28" s="361" t="s">
        <v>531</v>
      </c>
      <c r="E28" s="361"/>
      <c r="F28" s="361"/>
      <c r="G28" s="361"/>
      <c r="H28" s="361"/>
      <c r="I28" s="361"/>
      <c r="J28" s="361"/>
      <c r="K28" s="242"/>
    </row>
    <row r="29" spans="2:11" ht="15" customHeight="1">
      <c r="B29" s="245"/>
      <c r="C29" s="246"/>
      <c r="D29" s="361" t="s">
        <v>532</v>
      </c>
      <c r="E29" s="361"/>
      <c r="F29" s="361"/>
      <c r="G29" s="361"/>
      <c r="H29" s="361"/>
      <c r="I29" s="361"/>
      <c r="J29" s="361"/>
      <c r="K29" s="242"/>
    </row>
    <row r="30" spans="2:11" ht="12.75" customHeight="1">
      <c r="B30" s="245"/>
      <c r="C30" s="246"/>
      <c r="D30" s="246"/>
      <c r="E30" s="246"/>
      <c r="F30" s="246"/>
      <c r="G30" s="246"/>
      <c r="H30" s="246"/>
      <c r="I30" s="246"/>
      <c r="J30" s="246"/>
      <c r="K30" s="242"/>
    </row>
    <row r="31" spans="2:11" ht="15" customHeight="1">
      <c r="B31" s="245"/>
      <c r="C31" s="246"/>
      <c r="D31" s="361" t="s">
        <v>533</v>
      </c>
      <c r="E31" s="361"/>
      <c r="F31" s="361"/>
      <c r="G31" s="361"/>
      <c r="H31" s="361"/>
      <c r="I31" s="361"/>
      <c r="J31" s="361"/>
      <c r="K31" s="242"/>
    </row>
    <row r="32" spans="2:11" ht="15" customHeight="1">
      <c r="B32" s="245"/>
      <c r="C32" s="246"/>
      <c r="D32" s="361" t="s">
        <v>534</v>
      </c>
      <c r="E32" s="361"/>
      <c r="F32" s="361"/>
      <c r="G32" s="361"/>
      <c r="H32" s="361"/>
      <c r="I32" s="361"/>
      <c r="J32" s="361"/>
      <c r="K32" s="242"/>
    </row>
    <row r="33" spans="2:11" ht="15" customHeight="1">
      <c r="B33" s="245"/>
      <c r="C33" s="246"/>
      <c r="D33" s="361" t="s">
        <v>535</v>
      </c>
      <c r="E33" s="361"/>
      <c r="F33" s="361"/>
      <c r="G33" s="361"/>
      <c r="H33" s="361"/>
      <c r="I33" s="361"/>
      <c r="J33" s="361"/>
      <c r="K33" s="242"/>
    </row>
    <row r="34" spans="2:11" ht="15" customHeight="1">
      <c r="B34" s="245"/>
      <c r="C34" s="246"/>
      <c r="D34" s="244"/>
      <c r="E34" s="248" t="s">
        <v>124</v>
      </c>
      <c r="F34" s="244"/>
      <c r="G34" s="361" t="s">
        <v>536</v>
      </c>
      <c r="H34" s="361"/>
      <c r="I34" s="361"/>
      <c r="J34" s="361"/>
      <c r="K34" s="242"/>
    </row>
    <row r="35" spans="2:11" ht="30.75" customHeight="1">
      <c r="B35" s="245"/>
      <c r="C35" s="246"/>
      <c r="D35" s="244"/>
      <c r="E35" s="248" t="s">
        <v>537</v>
      </c>
      <c r="F35" s="244"/>
      <c r="G35" s="361" t="s">
        <v>538</v>
      </c>
      <c r="H35" s="361"/>
      <c r="I35" s="361"/>
      <c r="J35" s="361"/>
      <c r="K35" s="242"/>
    </row>
    <row r="36" spans="2:11" ht="15" customHeight="1">
      <c r="B36" s="245"/>
      <c r="C36" s="246"/>
      <c r="D36" s="244"/>
      <c r="E36" s="248" t="s">
        <v>55</v>
      </c>
      <c r="F36" s="244"/>
      <c r="G36" s="361" t="s">
        <v>539</v>
      </c>
      <c r="H36" s="361"/>
      <c r="I36" s="361"/>
      <c r="J36" s="361"/>
      <c r="K36" s="242"/>
    </row>
    <row r="37" spans="2:11" ht="15" customHeight="1">
      <c r="B37" s="245"/>
      <c r="C37" s="246"/>
      <c r="D37" s="244"/>
      <c r="E37" s="248" t="s">
        <v>125</v>
      </c>
      <c r="F37" s="244"/>
      <c r="G37" s="361" t="s">
        <v>540</v>
      </c>
      <c r="H37" s="361"/>
      <c r="I37" s="361"/>
      <c r="J37" s="361"/>
      <c r="K37" s="242"/>
    </row>
    <row r="38" spans="2:11" ht="15" customHeight="1">
      <c r="B38" s="245"/>
      <c r="C38" s="246"/>
      <c r="D38" s="244"/>
      <c r="E38" s="248" t="s">
        <v>126</v>
      </c>
      <c r="F38" s="244"/>
      <c r="G38" s="361" t="s">
        <v>541</v>
      </c>
      <c r="H38" s="361"/>
      <c r="I38" s="361"/>
      <c r="J38" s="361"/>
      <c r="K38" s="242"/>
    </row>
    <row r="39" spans="2:11" ht="15" customHeight="1">
      <c r="B39" s="245"/>
      <c r="C39" s="246"/>
      <c r="D39" s="244"/>
      <c r="E39" s="248" t="s">
        <v>127</v>
      </c>
      <c r="F39" s="244"/>
      <c r="G39" s="361" t="s">
        <v>542</v>
      </c>
      <c r="H39" s="361"/>
      <c r="I39" s="361"/>
      <c r="J39" s="361"/>
      <c r="K39" s="242"/>
    </row>
    <row r="40" spans="2:11" ht="15" customHeight="1">
      <c r="B40" s="245"/>
      <c r="C40" s="246"/>
      <c r="D40" s="244"/>
      <c r="E40" s="248" t="s">
        <v>543</v>
      </c>
      <c r="F40" s="244"/>
      <c r="G40" s="361" t="s">
        <v>544</v>
      </c>
      <c r="H40" s="361"/>
      <c r="I40" s="361"/>
      <c r="J40" s="361"/>
      <c r="K40" s="242"/>
    </row>
    <row r="41" spans="2:11" ht="15" customHeight="1">
      <c r="B41" s="245"/>
      <c r="C41" s="246"/>
      <c r="D41" s="244"/>
      <c r="E41" s="248"/>
      <c r="F41" s="244"/>
      <c r="G41" s="361" t="s">
        <v>545</v>
      </c>
      <c r="H41" s="361"/>
      <c r="I41" s="361"/>
      <c r="J41" s="361"/>
      <c r="K41" s="242"/>
    </row>
    <row r="42" spans="2:11" ht="15" customHeight="1">
      <c r="B42" s="245"/>
      <c r="C42" s="246"/>
      <c r="D42" s="244"/>
      <c r="E42" s="248" t="s">
        <v>546</v>
      </c>
      <c r="F42" s="244"/>
      <c r="G42" s="361" t="s">
        <v>547</v>
      </c>
      <c r="H42" s="361"/>
      <c r="I42" s="361"/>
      <c r="J42" s="361"/>
      <c r="K42" s="242"/>
    </row>
    <row r="43" spans="2:11" ht="15" customHeight="1">
      <c r="B43" s="245"/>
      <c r="C43" s="246"/>
      <c r="D43" s="244"/>
      <c r="E43" s="248" t="s">
        <v>129</v>
      </c>
      <c r="F43" s="244"/>
      <c r="G43" s="361" t="s">
        <v>548</v>
      </c>
      <c r="H43" s="361"/>
      <c r="I43" s="361"/>
      <c r="J43" s="361"/>
      <c r="K43" s="242"/>
    </row>
    <row r="44" spans="2:11" ht="12.75" customHeight="1">
      <c r="B44" s="245"/>
      <c r="C44" s="246"/>
      <c r="D44" s="244"/>
      <c r="E44" s="244"/>
      <c r="F44" s="244"/>
      <c r="G44" s="244"/>
      <c r="H44" s="244"/>
      <c r="I44" s="244"/>
      <c r="J44" s="244"/>
      <c r="K44" s="242"/>
    </row>
    <row r="45" spans="2:11" ht="15" customHeight="1">
      <c r="B45" s="245"/>
      <c r="C45" s="246"/>
      <c r="D45" s="361" t="s">
        <v>549</v>
      </c>
      <c r="E45" s="361"/>
      <c r="F45" s="361"/>
      <c r="G45" s="361"/>
      <c r="H45" s="361"/>
      <c r="I45" s="361"/>
      <c r="J45" s="361"/>
      <c r="K45" s="242"/>
    </row>
    <row r="46" spans="2:11" ht="15" customHeight="1">
      <c r="B46" s="245"/>
      <c r="C46" s="246"/>
      <c r="D46" s="246"/>
      <c r="E46" s="361" t="s">
        <v>550</v>
      </c>
      <c r="F46" s="361"/>
      <c r="G46" s="361"/>
      <c r="H46" s="361"/>
      <c r="I46" s="361"/>
      <c r="J46" s="361"/>
      <c r="K46" s="242"/>
    </row>
    <row r="47" spans="2:11" ht="15" customHeight="1">
      <c r="B47" s="245"/>
      <c r="C47" s="246"/>
      <c r="D47" s="246"/>
      <c r="E47" s="361" t="s">
        <v>551</v>
      </c>
      <c r="F47" s="361"/>
      <c r="G47" s="361"/>
      <c r="H47" s="361"/>
      <c r="I47" s="361"/>
      <c r="J47" s="361"/>
      <c r="K47" s="242"/>
    </row>
    <row r="48" spans="2:11" ht="15" customHeight="1">
      <c r="B48" s="245"/>
      <c r="C48" s="246"/>
      <c r="D48" s="246"/>
      <c r="E48" s="361" t="s">
        <v>552</v>
      </c>
      <c r="F48" s="361"/>
      <c r="G48" s="361"/>
      <c r="H48" s="361"/>
      <c r="I48" s="361"/>
      <c r="J48" s="361"/>
      <c r="K48" s="242"/>
    </row>
    <row r="49" spans="2:11" ht="15" customHeight="1">
      <c r="B49" s="245"/>
      <c r="C49" s="246"/>
      <c r="D49" s="361" t="s">
        <v>553</v>
      </c>
      <c r="E49" s="361"/>
      <c r="F49" s="361"/>
      <c r="G49" s="361"/>
      <c r="H49" s="361"/>
      <c r="I49" s="361"/>
      <c r="J49" s="361"/>
      <c r="K49" s="242"/>
    </row>
    <row r="50" spans="2:11" ht="25.5" customHeight="1">
      <c r="B50" s="241"/>
      <c r="C50" s="363" t="s">
        <v>554</v>
      </c>
      <c r="D50" s="363"/>
      <c r="E50" s="363"/>
      <c r="F50" s="363"/>
      <c r="G50" s="363"/>
      <c r="H50" s="363"/>
      <c r="I50" s="363"/>
      <c r="J50" s="363"/>
      <c r="K50" s="242"/>
    </row>
    <row r="51" spans="2:11" ht="5.25" customHeight="1">
      <c r="B51" s="241"/>
      <c r="C51" s="243"/>
      <c r="D51" s="243"/>
      <c r="E51" s="243"/>
      <c r="F51" s="243"/>
      <c r="G51" s="243"/>
      <c r="H51" s="243"/>
      <c r="I51" s="243"/>
      <c r="J51" s="243"/>
      <c r="K51" s="242"/>
    </row>
    <row r="52" spans="2:11" ht="15" customHeight="1">
      <c r="B52" s="241"/>
      <c r="C52" s="361" t="s">
        <v>555</v>
      </c>
      <c r="D52" s="361"/>
      <c r="E52" s="361"/>
      <c r="F52" s="361"/>
      <c r="G52" s="361"/>
      <c r="H52" s="361"/>
      <c r="I52" s="361"/>
      <c r="J52" s="361"/>
      <c r="K52" s="242"/>
    </row>
    <row r="53" spans="2:11" ht="15" customHeight="1">
      <c r="B53" s="241"/>
      <c r="C53" s="361" t="s">
        <v>556</v>
      </c>
      <c r="D53" s="361"/>
      <c r="E53" s="361"/>
      <c r="F53" s="361"/>
      <c r="G53" s="361"/>
      <c r="H53" s="361"/>
      <c r="I53" s="361"/>
      <c r="J53" s="361"/>
      <c r="K53" s="242"/>
    </row>
    <row r="54" spans="2:11" ht="12.75" customHeight="1">
      <c r="B54" s="241"/>
      <c r="C54" s="244"/>
      <c r="D54" s="244"/>
      <c r="E54" s="244"/>
      <c r="F54" s="244"/>
      <c r="G54" s="244"/>
      <c r="H54" s="244"/>
      <c r="I54" s="244"/>
      <c r="J54" s="244"/>
      <c r="K54" s="242"/>
    </row>
    <row r="55" spans="2:11" ht="15" customHeight="1">
      <c r="B55" s="241"/>
      <c r="C55" s="361" t="s">
        <v>557</v>
      </c>
      <c r="D55" s="361"/>
      <c r="E55" s="361"/>
      <c r="F55" s="361"/>
      <c r="G55" s="361"/>
      <c r="H55" s="361"/>
      <c r="I55" s="361"/>
      <c r="J55" s="361"/>
      <c r="K55" s="242"/>
    </row>
    <row r="56" spans="2:11" ht="15" customHeight="1">
      <c r="B56" s="241"/>
      <c r="C56" s="246"/>
      <c r="D56" s="361" t="s">
        <v>558</v>
      </c>
      <c r="E56" s="361"/>
      <c r="F56" s="361"/>
      <c r="G56" s="361"/>
      <c r="H56" s="361"/>
      <c r="I56" s="361"/>
      <c r="J56" s="361"/>
      <c r="K56" s="242"/>
    </row>
    <row r="57" spans="2:11" ht="15" customHeight="1">
      <c r="B57" s="241"/>
      <c r="C57" s="246"/>
      <c r="D57" s="361" t="s">
        <v>559</v>
      </c>
      <c r="E57" s="361"/>
      <c r="F57" s="361"/>
      <c r="G57" s="361"/>
      <c r="H57" s="361"/>
      <c r="I57" s="361"/>
      <c r="J57" s="361"/>
      <c r="K57" s="242"/>
    </row>
    <row r="58" spans="2:11" ht="15" customHeight="1">
      <c r="B58" s="241"/>
      <c r="C58" s="246"/>
      <c r="D58" s="361" t="s">
        <v>560</v>
      </c>
      <c r="E58" s="361"/>
      <c r="F58" s="361"/>
      <c r="G58" s="361"/>
      <c r="H58" s="361"/>
      <c r="I58" s="361"/>
      <c r="J58" s="361"/>
      <c r="K58" s="242"/>
    </row>
    <row r="59" spans="2:11" ht="15" customHeight="1">
      <c r="B59" s="241"/>
      <c r="C59" s="246"/>
      <c r="D59" s="361" t="s">
        <v>561</v>
      </c>
      <c r="E59" s="361"/>
      <c r="F59" s="361"/>
      <c r="G59" s="361"/>
      <c r="H59" s="361"/>
      <c r="I59" s="361"/>
      <c r="J59" s="361"/>
      <c r="K59" s="242"/>
    </row>
    <row r="60" spans="2:11" ht="15" customHeight="1">
      <c r="B60" s="241"/>
      <c r="C60" s="246"/>
      <c r="D60" s="365" t="s">
        <v>562</v>
      </c>
      <c r="E60" s="365"/>
      <c r="F60" s="365"/>
      <c r="G60" s="365"/>
      <c r="H60" s="365"/>
      <c r="I60" s="365"/>
      <c r="J60" s="365"/>
      <c r="K60" s="242"/>
    </row>
    <row r="61" spans="2:11" ht="15" customHeight="1">
      <c r="B61" s="241"/>
      <c r="C61" s="246"/>
      <c r="D61" s="361" t="s">
        <v>563</v>
      </c>
      <c r="E61" s="361"/>
      <c r="F61" s="361"/>
      <c r="G61" s="361"/>
      <c r="H61" s="361"/>
      <c r="I61" s="361"/>
      <c r="J61" s="361"/>
      <c r="K61" s="242"/>
    </row>
    <row r="62" spans="2:11" ht="12.75" customHeight="1">
      <c r="B62" s="241"/>
      <c r="C62" s="246"/>
      <c r="D62" s="246"/>
      <c r="E62" s="249"/>
      <c r="F62" s="246"/>
      <c r="G62" s="246"/>
      <c r="H62" s="246"/>
      <c r="I62" s="246"/>
      <c r="J62" s="246"/>
      <c r="K62" s="242"/>
    </row>
    <row r="63" spans="2:11" ht="15" customHeight="1">
      <c r="B63" s="241"/>
      <c r="C63" s="246"/>
      <c r="D63" s="361" t="s">
        <v>564</v>
      </c>
      <c r="E63" s="361"/>
      <c r="F63" s="361"/>
      <c r="G63" s="361"/>
      <c r="H63" s="361"/>
      <c r="I63" s="361"/>
      <c r="J63" s="361"/>
      <c r="K63" s="242"/>
    </row>
    <row r="64" spans="2:11" ht="15" customHeight="1">
      <c r="B64" s="241"/>
      <c r="C64" s="246"/>
      <c r="D64" s="365" t="s">
        <v>565</v>
      </c>
      <c r="E64" s="365"/>
      <c r="F64" s="365"/>
      <c r="G64" s="365"/>
      <c r="H64" s="365"/>
      <c r="I64" s="365"/>
      <c r="J64" s="365"/>
      <c r="K64" s="242"/>
    </row>
    <row r="65" spans="2:11" ht="15" customHeight="1">
      <c r="B65" s="241"/>
      <c r="C65" s="246"/>
      <c r="D65" s="361" t="s">
        <v>566</v>
      </c>
      <c r="E65" s="361"/>
      <c r="F65" s="361"/>
      <c r="G65" s="361"/>
      <c r="H65" s="361"/>
      <c r="I65" s="361"/>
      <c r="J65" s="361"/>
      <c r="K65" s="242"/>
    </row>
    <row r="66" spans="2:11" ht="15" customHeight="1">
      <c r="B66" s="241"/>
      <c r="C66" s="246"/>
      <c r="D66" s="361" t="s">
        <v>567</v>
      </c>
      <c r="E66" s="361"/>
      <c r="F66" s="361"/>
      <c r="G66" s="361"/>
      <c r="H66" s="361"/>
      <c r="I66" s="361"/>
      <c r="J66" s="361"/>
      <c r="K66" s="242"/>
    </row>
    <row r="67" spans="2:11" ht="15" customHeight="1">
      <c r="B67" s="241"/>
      <c r="C67" s="246"/>
      <c r="D67" s="361" t="s">
        <v>568</v>
      </c>
      <c r="E67" s="361"/>
      <c r="F67" s="361"/>
      <c r="G67" s="361"/>
      <c r="H67" s="361"/>
      <c r="I67" s="361"/>
      <c r="J67" s="361"/>
      <c r="K67" s="242"/>
    </row>
    <row r="68" spans="2:11" ht="15" customHeight="1">
      <c r="B68" s="241"/>
      <c r="C68" s="246"/>
      <c r="D68" s="361" t="s">
        <v>569</v>
      </c>
      <c r="E68" s="361"/>
      <c r="F68" s="361"/>
      <c r="G68" s="361"/>
      <c r="H68" s="361"/>
      <c r="I68" s="361"/>
      <c r="J68" s="361"/>
      <c r="K68" s="242"/>
    </row>
    <row r="69" spans="2:11" ht="12.75" customHeight="1">
      <c r="B69" s="250"/>
      <c r="C69" s="251"/>
      <c r="D69" s="251"/>
      <c r="E69" s="251"/>
      <c r="F69" s="251"/>
      <c r="G69" s="251"/>
      <c r="H69" s="251"/>
      <c r="I69" s="251"/>
      <c r="J69" s="251"/>
      <c r="K69" s="252"/>
    </row>
    <row r="70" spans="2:11" ht="18.75" customHeight="1">
      <c r="B70" s="253"/>
      <c r="C70" s="253"/>
      <c r="D70" s="253"/>
      <c r="E70" s="253"/>
      <c r="F70" s="253"/>
      <c r="G70" s="253"/>
      <c r="H70" s="253"/>
      <c r="I70" s="253"/>
      <c r="J70" s="253"/>
      <c r="K70" s="254"/>
    </row>
    <row r="71" spans="2:11" ht="18.75" customHeight="1">
      <c r="B71" s="254"/>
      <c r="C71" s="254"/>
      <c r="D71" s="254"/>
      <c r="E71" s="254"/>
      <c r="F71" s="254"/>
      <c r="G71" s="254"/>
      <c r="H71" s="254"/>
      <c r="I71" s="254"/>
      <c r="J71" s="254"/>
      <c r="K71" s="254"/>
    </row>
    <row r="72" spans="2:11" ht="7.5" customHeight="1">
      <c r="B72" s="255"/>
      <c r="C72" s="256"/>
      <c r="D72" s="256"/>
      <c r="E72" s="256"/>
      <c r="F72" s="256"/>
      <c r="G72" s="256"/>
      <c r="H72" s="256"/>
      <c r="I72" s="256"/>
      <c r="J72" s="256"/>
      <c r="K72" s="257"/>
    </row>
    <row r="73" spans="2:11" ht="45" customHeight="1">
      <c r="B73" s="258"/>
      <c r="C73" s="366" t="s">
        <v>99</v>
      </c>
      <c r="D73" s="366"/>
      <c r="E73" s="366"/>
      <c r="F73" s="366"/>
      <c r="G73" s="366"/>
      <c r="H73" s="366"/>
      <c r="I73" s="366"/>
      <c r="J73" s="366"/>
      <c r="K73" s="259"/>
    </row>
    <row r="74" spans="2:11" ht="17.25" customHeight="1">
      <c r="B74" s="258"/>
      <c r="C74" s="260" t="s">
        <v>570</v>
      </c>
      <c r="D74" s="260"/>
      <c r="E74" s="260"/>
      <c r="F74" s="260" t="s">
        <v>571</v>
      </c>
      <c r="G74" s="261"/>
      <c r="H74" s="260" t="s">
        <v>125</v>
      </c>
      <c r="I74" s="260" t="s">
        <v>59</v>
      </c>
      <c r="J74" s="260" t="s">
        <v>572</v>
      </c>
      <c r="K74" s="259"/>
    </row>
    <row r="75" spans="2:11" ht="17.25" customHeight="1">
      <c r="B75" s="258"/>
      <c r="C75" s="262" t="s">
        <v>573</v>
      </c>
      <c r="D75" s="262"/>
      <c r="E75" s="262"/>
      <c r="F75" s="263" t="s">
        <v>574</v>
      </c>
      <c r="G75" s="264"/>
      <c r="H75" s="262"/>
      <c r="I75" s="262"/>
      <c r="J75" s="262" t="s">
        <v>575</v>
      </c>
      <c r="K75" s="259"/>
    </row>
    <row r="76" spans="2:11" ht="5.25" customHeight="1">
      <c r="B76" s="258"/>
      <c r="C76" s="265"/>
      <c r="D76" s="265"/>
      <c r="E76" s="265"/>
      <c r="F76" s="265"/>
      <c r="G76" s="266"/>
      <c r="H76" s="265"/>
      <c r="I76" s="265"/>
      <c r="J76" s="265"/>
      <c r="K76" s="259"/>
    </row>
    <row r="77" spans="2:11" ht="15" customHeight="1">
      <c r="B77" s="258"/>
      <c r="C77" s="248" t="s">
        <v>55</v>
      </c>
      <c r="D77" s="265"/>
      <c r="E77" s="265"/>
      <c r="F77" s="267" t="s">
        <v>576</v>
      </c>
      <c r="G77" s="266"/>
      <c r="H77" s="248" t="s">
        <v>577</v>
      </c>
      <c r="I77" s="248" t="s">
        <v>578</v>
      </c>
      <c r="J77" s="248">
        <v>20</v>
      </c>
      <c r="K77" s="259"/>
    </row>
    <row r="78" spans="2:11" ht="15" customHeight="1">
      <c r="B78" s="258"/>
      <c r="C78" s="248" t="s">
        <v>579</v>
      </c>
      <c r="D78" s="248"/>
      <c r="E78" s="248"/>
      <c r="F78" s="267" t="s">
        <v>576</v>
      </c>
      <c r="G78" s="266"/>
      <c r="H78" s="248" t="s">
        <v>580</v>
      </c>
      <c r="I78" s="248" t="s">
        <v>578</v>
      </c>
      <c r="J78" s="248">
        <v>120</v>
      </c>
      <c r="K78" s="259"/>
    </row>
    <row r="79" spans="2:11" ht="15" customHeight="1">
      <c r="B79" s="268"/>
      <c r="C79" s="248" t="s">
        <v>581</v>
      </c>
      <c r="D79" s="248"/>
      <c r="E79" s="248"/>
      <c r="F79" s="267" t="s">
        <v>582</v>
      </c>
      <c r="G79" s="266"/>
      <c r="H79" s="248" t="s">
        <v>583</v>
      </c>
      <c r="I79" s="248" t="s">
        <v>578</v>
      </c>
      <c r="J79" s="248">
        <v>50</v>
      </c>
      <c r="K79" s="259"/>
    </row>
    <row r="80" spans="2:11" ht="15" customHeight="1">
      <c r="B80" s="268"/>
      <c r="C80" s="248" t="s">
        <v>584</v>
      </c>
      <c r="D80" s="248"/>
      <c r="E80" s="248"/>
      <c r="F80" s="267" t="s">
        <v>576</v>
      </c>
      <c r="G80" s="266"/>
      <c r="H80" s="248" t="s">
        <v>585</v>
      </c>
      <c r="I80" s="248" t="s">
        <v>586</v>
      </c>
      <c r="J80" s="248"/>
      <c r="K80" s="259"/>
    </row>
    <row r="81" spans="2:11" ht="15" customHeight="1">
      <c r="B81" s="268"/>
      <c r="C81" s="269" t="s">
        <v>587</v>
      </c>
      <c r="D81" s="269"/>
      <c r="E81" s="269"/>
      <c r="F81" s="270" t="s">
        <v>582</v>
      </c>
      <c r="G81" s="269"/>
      <c r="H81" s="269" t="s">
        <v>588</v>
      </c>
      <c r="I81" s="269" t="s">
        <v>578</v>
      </c>
      <c r="J81" s="269">
        <v>15</v>
      </c>
      <c r="K81" s="259"/>
    </row>
    <row r="82" spans="2:11" ht="15" customHeight="1">
      <c r="B82" s="268"/>
      <c r="C82" s="269" t="s">
        <v>589</v>
      </c>
      <c r="D82" s="269"/>
      <c r="E82" s="269"/>
      <c r="F82" s="270" t="s">
        <v>582</v>
      </c>
      <c r="G82" s="269"/>
      <c r="H82" s="269" t="s">
        <v>590</v>
      </c>
      <c r="I82" s="269" t="s">
        <v>578</v>
      </c>
      <c r="J82" s="269">
        <v>15</v>
      </c>
      <c r="K82" s="259"/>
    </row>
    <row r="83" spans="2:11" ht="15" customHeight="1">
      <c r="B83" s="268"/>
      <c r="C83" s="269" t="s">
        <v>591</v>
      </c>
      <c r="D83" s="269"/>
      <c r="E83" s="269"/>
      <c r="F83" s="270" t="s">
        <v>582</v>
      </c>
      <c r="G83" s="269"/>
      <c r="H83" s="269" t="s">
        <v>592</v>
      </c>
      <c r="I83" s="269" t="s">
        <v>578</v>
      </c>
      <c r="J83" s="269">
        <v>20</v>
      </c>
      <c r="K83" s="259"/>
    </row>
    <row r="84" spans="2:11" ht="15" customHeight="1">
      <c r="B84" s="268"/>
      <c r="C84" s="269" t="s">
        <v>593</v>
      </c>
      <c r="D84" s="269"/>
      <c r="E84" s="269"/>
      <c r="F84" s="270" t="s">
        <v>582</v>
      </c>
      <c r="G84" s="269"/>
      <c r="H84" s="269" t="s">
        <v>594</v>
      </c>
      <c r="I84" s="269" t="s">
        <v>578</v>
      </c>
      <c r="J84" s="269">
        <v>20</v>
      </c>
      <c r="K84" s="259"/>
    </row>
    <row r="85" spans="2:11" ht="15" customHeight="1">
      <c r="B85" s="268"/>
      <c r="C85" s="248" t="s">
        <v>595</v>
      </c>
      <c r="D85" s="248"/>
      <c r="E85" s="248"/>
      <c r="F85" s="267" t="s">
        <v>582</v>
      </c>
      <c r="G85" s="266"/>
      <c r="H85" s="248" t="s">
        <v>596</v>
      </c>
      <c r="I85" s="248" t="s">
        <v>578</v>
      </c>
      <c r="J85" s="248">
        <v>50</v>
      </c>
      <c r="K85" s="259"/>
    </row>
    <row r="86" spans="2:11" ht="15" customHeight="1">
      <c r="B86" s="268"/>
      <c r="C86" s="248" t="s">
        <v>597</v>
      </c>
      <c r="D86" s="248"/>
      <c r="E86" s="248"/>
      <c r="F86" s="267" t="s">
        <v>582</v>
      </c>
      <c r="G86" s="266"/>
      <c r="H86" s="248" t="s">
        <v>598</v>
      </c>
      <c r="I86" s="248" t="s">
        <v>578</v>
      </c>
      <c r="J86" s="248">
        <v>20</v>
      </c>
      <c r="K86" s="259"/>
    </row>
    <row r="87" spans="2:11" ht="15" customHeight="1">
      <c r="B87" s="268"/>
      <c r="C87" s="248" t="s">
        <v>599</v>
      </c>
      <c r="D87" s="248"/>
      <c r="E87" s="248"/>
      <c r="F87" s="267" t="s">
        <v>582</v>
      </c>
      <c r="G87" s="266"/>
      <c r="H87" s="248" t="s">
        <v>600</v>
      </c>
      <c r="I87" s="248" t="s">
        <v>578</v>
      </c>
      <c r="J87" s="248">
        <v>20</v>
      </c>
      <c r="K87" s="259"/>
    </row>
    <row r="88" spans="2:11" ht="15" customHeight="1">
      <c r="B88" s="268"/>
      <c r="C88" s="248" t="s">
        <v>601</v>
      </c>
      <c r="D88" s="248"/>
      <c r="E88" s="248"/>
      <c r="F88" s="267" t="s">
        <v>582</v>
      </c>
      <c r="G88" s="266"/>
      <c r="H88" s="248" t="s">
        <v>602</v>
      </c>
      <c r="I88" s="248" t="s">
        <v>578</v>
      </c>
      <c r="J88" s="248">
        <v>50</v>
      </c>
      <c r="K88" s="259"/>
    </row>
    <row r="89" spans="2:11" ht="15" customHeight="1">
      <c r="B89" s="268"/>
      <c r="C89" s="248" t="s">
        <v>603</v>
      </c>
      <c r="D89" s="248"/>
      <c r="E89" s="248"/>
      <c r="F89" s="267" t="s">
        <v>582</v>
      </c>
      <c r="G89" s="266"/>
      <c r="H89" s="248" t="s">
        <v>603</v>
      </c>
      <c r="I89" s="248" t="s">
        <v>578</v>
      </c>
      <c r="J89" s="248">
        <v>50</v>
      </c>
      <c r="K89" s="259"/>
    </row>
    <row r="90" spans="2:11" ht="15" customHeight="1">
      <c r="B90" s="268"/>
      <c r="C90" s="248" t="s">
        <v>130</v>
      </c>
      <c r="D90" s="248"/>
      <c r="E90" s="248"/>
      <c r="F90" s="267" t="s">
        <v>582</v>
      </c>
      <c r="G90" s="266"/>
      <c r="H90" s="248" t="s">
        <v>604</v>
      </c>
      <c r="I90" s="248" t="s">
        <v>578</v>
      </c>
      <c r="J90" s="248">
        <v>255</v>
      </c>
      <c r="K90" s="259"/>
    </row>
    <row r="91" spans="2:11" ht="15" customHeight="1">
      <c r="B91" s="268"/>
      <c r="C91" s="248" t="s">
        <v>605</v>
      </c>
      <c r="D91" s="248"/>
      <c r="E91" s="248"/>
      <c r="F91" s="267" t="s">
        <v>576</v>
      </c>
      <c r="G91" s="266"/>
      <c r="H91" s="248" t="s">
        <v>606</v>
      </c>
      <c r="I91" s="248" t="s">
        <v>607</v>
      </c>
      <c r="J91" s="248"/>
      <c r="K91" s="259"/>
    </row>
    <row r="92" spans="2:11" ht="15" customHeight="1">
      <c r="B92" s="268"/>
      <c r="C92" s="248" t="s">
        <v>608</v>
      </c>
      <c r="D92" s="248"/>
      <c r="E92" s="248"/>
      <c r="F92" s="267" t="s">
        <v>576</v>
      </c>
      <c r="G92" s="266"/>
      <c r="H92" s="248" t="s">
        <v>609</v>
      </c>
      <c r="I92" s="248" t="s">
        <v>610</v>
      </c>
      <c r="J92" s="248"/>
      <c r="K92" s="259"/>
    </row>
    <row r="93" spans="2:11" ht="15" customHeight="1">
      <c r="B93" s="268"/>
      <c r="C93" s="248" t="s">
        <v>611</v>
      </c>
      <c r="D93" s="248"/>
      <c r="E93" s="248"/>
      <c r="F93" s="267" t="s">
        <v>576</v>
      </c>
      <c r="G93" s="266"/>
      <c r="H93" s="248" t="s">
        <v>611</v>
      </c>
      <c r="I93" s="248" t="s">
        <v>610</v>
      </c>
      <c r="J93" s="248"/>
      <c r="K93" s="259"/>
    </row>
    <row r="94" spans="2:11" ht="15" customHeight="1">
      <c r="B94" s="268"/>
      <c r="C94" s="248" t="s">
        <v>40</v>
      </c>
      <c r="D94" s="248"/>
      <c r="E94" s="248"/>
      <c r="F94" s="267" t="s">
        <v>576</v>
      </c>
      <c r="G94" s="266"/>
      <c r="H94" s="248" t="s">
        <v>612</v>
      </c>
      <c r="I94" s="248" t="s">
        <v>610</v>
      </c>
      <c r="J94" s="248"/>
      <c r="K94" s="259"/>
    </row>
    <row r="95" spans="2:11" ht="15" customHeight="1">
      <c r="B95" s="268"/>
      <c r="C95" s="248" t="s">
        <v>50</v>
      </c>
      <c r="D95" s="248"/>
      <c r="E95" s="248"/>
      <c r="F95" s="267" t="s">
        <v>576</v>
      </c>
      <c r="G95" s="266"/>
      <c r="H95" s="248" t="s">
        <v>613</v>
      </c>
      <c r="I95" s="248" t="s">
        <v>610</v>
      </c>
      <c r="J95" s="248"/>
      <c r="K95" s="259"/>
    </row>
    <row r="96" spans="2:11" ht="15" customHeight="1">
      <c r="B96" s="271"/>
      <c r="C96" s="272"/>
      <c r="D96" s="272"/>
      <c r="E96" s="272"/>
      <c r="F96" s="272"/>
      <c r="G96" s="272"/>
      <c r="H96" s="272"/>
      <c r="I96" s="272"/>
      <c r="J96" s="272"/>
      <c r="K96" s="273"/>
    </row>
    <row r="97" spans="2:11" ht="18.75" customHeight="1">
      <c r="B97" s="274"/>
      <c r="C97" s="275"/>
      <c r="D97" s="275"/>
      <c r="E97" s="275"/>
      <c r="F97" s="275"/>
      <c r="G97" s="275"/>
      <c r="H97" s="275"/>
      <c r="I97" s="275"/>
      <c r="J97" s="275"/>
      <c r="K97" s="274"/>
    </row>
    <row r="98" spans="2:11" ht="18.75" customHeight="1">
      <c r="B98" s="254"/>
      <c r="C98" s="254"/>
      <c r="D98" s="254"/>
      <c r="E98" s="254"/>
      <c r="F98" s="254"/>
      <c r="G98" s="254"/>
      <c r="H98" s="254"/>
      <c r="I98" s="254"/>
      <c r="J98" s="254"/>
      <c r="K98" s="254"/>
    </row>
    <row r="99" spans="2:11" ht="7.5" customHeight="1">
      <c r="B99" s="255"/>
      <c r="C99" s="256"/>
      <c r="D99" s="256"/>
      <c r="E99" s="256"/>
      <c r="F99" s="256"/>
      <c r="G99" s="256"/>
      <c r="H99" s="256"/>
      <c r="I99" s="256"/>
      <c r="J99" s="256"/>
      <c r="K99" s="257"/>
    </row>
    <row r="100" spans="2:11" ht="45" customHeight="1">
      <c r="B100" s="258"/>
      <c r="C100" s="366" t="s">
        <v>614</v>
      </c>
      <c r="D100" s="366"/>
      <c r="E100" s="366"/>
      <c r="F100" s="366"/>
      <c r="G100" s="366"/>
      <c r="H100" s="366"/>
      <c r="I100" s="366"/>
      <c r="J100" s="366"/>
      <c r="K100" s="259"/>
    </row>
    <row r="101" spans="2:11" ht="17.25" customHeight="1">
      <c r="B101" s="258"/>
      <c r="C101" s="260" t="s">
        <v>570</v>
      </c>
      <c r="D101" s="260"/>
      <c r="E101" s="260"/>
      <c r="F101" s="260" t="s">
        <v>571</v>
      </c>
      <c r="G101" s="261"/>
      <c r="H101" s="260" t="s">
        <v>125</v>
      </c>
      <c r="I101" s="260" t="s">
        <v>59</v>
      </c>
      <c r="J101" s="260" t="s">
        <v>572</v>
      </c>
      <c r="K101" s="259"/>
    </row>
    <row r="102" spans="2:11" ht="17.25" customHeight="1">
      <c r="B102" s="258"/>
      <c r="C102" s="262" t="s">
        <v>573</v>
      </c>
      <c r="D102" s="262"/>
      <c r="E102" s="262"/>
      <c r="F102" s="263" t="s">
        <v>574</v>
      </c>
      <c r="G102" s="264"/>
      <c r="H102" s="262"/>
      <c r="I102" s="262"/>
      <c r="J102" s="262" t="s">
        <v>575</v>
      </c>
      <c r="K102" s="259"/>
    </row>
    <row r="103" spans="2:11" ht="5.25" customHeight="1">
      <c r="B103" s="258"/>
      <c r="C103" s="260"/>
      <c r="D103" s="260"/>
      <c r="E103" s="260"/>
      <c r="F103" s="260"/>
      <c r="G103" s="276"/>
      <c r="H103" s="260"/>
      <c r="I103" s="260"/>
      <c r="J103" s="260"/>
      <c r="K103" s="259"/>
    </row>
    <row r="104" spans="2:11" ht="15" customHeight="1">
      <c r="B104" s="258"/>
      <c r="C104" s="248" t="s">
        <v>55</v>
      </c>
      <c r="D104" s="265"/>
      <c r="E104" s="265"/>
      <c r="F104" s="267" t="s">
        <v>576</v>
      </c>
      <c r="G104" s="276"/>
      <c r="H104" s="248" t="s">
        <v>615</v>
      </c>
      <c r="I104" s="248" t="s">
        <v>578</v>
      </c>
      <c r="J104" s="248">
        <v>20</v>
      </c>
      <c r="K104" s="259"/>
    </row>
    <row r="105" spans="2:11" ht="15" customHeight="1">
      <c r="B105" s="258"/>
      <c r="C105" s="248" t="s">
        <v>579</v>
      </c>
      <c r="D105" s="248"/>
      <c r="E105" s="248"/>
      <c r="F105" s="267" t="s">
        <v>576</v>
      </c>
      <c r="G105" s="248"/>
      <c r="H105" s="248" t="s">
        <v>615</v>
      </c>
      <c r="I105" s="248" t="s">
        <v>578</v>
      </c>
      <c r="J105" s="248">
        <v>120</v>
      </c>
      <c r="K105" s="259"/>
    </row>
    <row r="106" spans="2:11" ht="15" customHeight="1">
      <c r="B106" s="268"/>
      <c r="C106" s="248" t="s">
        <v>581</v>
      </c>
      <c r="D106" s="248"/>
      <c r="E106" s="248"/>
      <c r="F106" s="267" t="s">
        <v>582</v>
      </c>
      <c r="G106" s="248"/>
      <c r="H106" s="248" t="s">
        <v>615</v>
      </c>
      <c r="I106" s="248" t="s">
        <v>578</v>
      </c>
      <c r="J106" s="248">
        <v>50</v>
      </c>
      <c r="K106" s="259"/>
    </row>
    <row r="107" spans="2:11" ht="15" customHeight="1">
      <c r="B107" s="268"/>
      <c r="C107" s="248" t="s">
        <v>584</v>
      </c>
      <c r="D107" s="248"/>
      <c r="E107" s="248"/>
      <c r="F107" s="267" t="s">
        <v>576</v>
      </c>
      <c r="G107" s="248"/>
      <c r="H107" s="248" t="s">
        <v>615</v>
      </c>
      <c r="I107" s="248" t="s">
        <v>586</v>
      </c>
      <c r="J107" s="248"/>
      <c r="K107" s="259"/>
    </row>
    <row r="108" spans="2:11" ht="15" customHeight="1">
      <c r="B108" s="268"/>
      <c r="C108" s="248" t="s">
        <v>595</v>
      </c>
      <c r="D108" s="248"/>
      <c r="E108" s="248"/>
      <c r="F108" s="267" t="s">
        <v>582</v>
      </c>
      <c r="G108" s="248"/>
      <c r="H108" s="248" t="s">
        <v>615</v>
      </c>
      <c r="I108" s="248" t="s">
        <v>578</v>
      </c>
      <c r="J108" s="248">
        <v>50</v>
      </c>
      <c r="K108" s="259"/>
    </row>
    <row r="109" spans="2:11" ht="15" customHeight="1">
      <c r="B109" s="268"/>
      <c r="C109" s="248" t="s">
        <v>603</v>
      </c>
      <c r="D109" s="248"/>
      <c r="E109" s="248"/>
      <c r="F109" s="267" t="s">
        <v>582</v>
      </c>
      <c r="G109" s="248"/>
      <c r="H109" s="248" t="s">
        <v>615</v>
      </c>
      <c r="I109" s="248" t="s">
        <v>578</v>
      </c>
      <c r="J109" s="248">
        <v>50</v>
      </c>
      <c r="K109" s="259"/>
    </row>
    <row r="110" spans="2:11" ht="15" customHeight="1">
      <c r="B110" s="268"/>
      <c r="C110" s="248" t="s">
        <v>601</v>
      </c>
      <c r="D110" s="248"/>
      <c r="E110" s="248"/>
      <c r="F110" s="267" t="s">
        <v>582</v>
      </c>
      <c r="G110" s="248"/>
      <c r="H110" s="248" t="s">
        <v>615</v>
      </c>
      <c r="I110" s="248" t="s">
        <v>578</v>
      </c>
      <c r="J110" s="248">
        <v>50</v>
      </c>
      <c r="K110" s="259"/>
    </row>
    <row r="111" spans="2:11" ht="15" customHeight="1">
      <c r="B111" s="268"/>
      <c r="C111" s="248" t="s">
        <v>55</v>
      </c>
      <c r="D111" s="248"/>
      <c r="E111" s="248"/>
      <c r="F111" s="267" t="s">
        <v>576</v>
      </c>
      <c r="G111" s="248"/>
      <c r="H111" s="248" t="s">
        <v>616</v>
      </c>
      <c r="I111" s="248" t="s">
        <v>578</v>
      </c>
      <c r="J111" s="248">
        <v>20</v>
      </c>
      <c r="K111" s="259"/>
    </row>
    <row r="112" spans="2:11" ht="15" customHeight="1">
      <c r="B112" s="268"/>
      <c r="C112" s="248" t="s">
        <v>617</v>
      </c>
      <c r="D112" s="248"/>
      <c r="E112" s="248"/>
      <c r="F112" s="267" t="s">
        <v>576</v>
      </c>
      <c r="G112" s="248"/>
      <c r="H112" s="248" t="s">
        <v>618</v>
      </c>
      <c r="I112" s="248" t="s">
        <v>578</v>
      </c>
      <c r="J112" s="248">
        <v>120</v>
      </c>
      <c r="K112" s="259"/>
    </row>
    <row r="113" spans="2:11" ht="15" customHeight="1">
      <c r="B113" s="268"/>
      <c r="C113" s="248" t="s">
        <v>40</v>
      </c>
      <c r="D113" s="248"/>
      <c r="E113" s="248"/>
      <c r="F113" s="267" t="s">
        <v>576</v>
      </c>
      <c r="G113" s="248"/>
      <c r="H113" s="248" t="s">
        <v>619</v>
      </c>
      <c r="I113" s="248" t="s">
        <v>610</v>
      </c>
      <c r="J113" s="248"/>
      <c r="K113" s="259"/>
    </row>
    <row r="114" spans="2:11" ht="15" customHeight="1">
      <c r="B114" s="268"/>
      <c r="C114" s="248" t="s">
        <v>50</v>
      </c>
      <c r="D114" s="248"/>
      <c r="E114" s="248"/>
      <c r="F114" s="267" t="s">
        <v>576</v>
      </c>
      <c r="G114" s="248"/>
      <c r="H114" s="248" t="s">
        <v>620</v>
      </c>
      <c r="I114" s="248" t="s">
        <v>610</v>
      </c>
      <c r="J114" s="248"/>
      <c r="K114" s="259"/>
    </row>
    <row r="115" spans="2:11" ht="15" customHeight="1">
      <c r="B115" s="268"/>
      <c r="C115" s="248" t="s">
        <v>59</v>
      </c>
      <c r="D115" s="248"/>
      <c r="E115" s="248"/>
      <c r="F115" s="267" t="s">
        <v>576</v>
      </c>
      <c r="G115" s="248"/>
      <c r="H115" s="248" t="s">
        <v>621</v>
      </c>
      <c r="I115" s="248" t="s">
        <v>622</v>
      </c>
      <c r="J115" s="248"/>
      <c r="K115" s="259"/>
    </row>
    <row r="116" spans="2:11" ht="15" customHeight="1">
      <c r="B116" s="271"/>
      <c r="C116" s="277"/>
      <c r="D116" s="277"/>
      <c r="E116" s="277"/>
      <c r="F116" s="277"/>
      <c r="G116" s="277"/>
      <c r="H116" s="277"/>
      <c r="I116" s="277"/>
      <c r="J116" s="277"/>
      <c r="K116" s="273"/>
    </row>
    <row r="117" spans="2:11" ht="18.75" customHeight="1">
      <c r="B117" s="278"/>
      <c r="C117" s="244"/>
      <c r="D117" s="244"/>
      <c r="E117" s="244"/>
      <c r="F117" s="279"/>
      <c r="G117" s="244"/>
      <c r="H117" s="244"/>
      <c r="I117" s="244"/>
      <c r="J117" s="244"/>
      <c r="K117" s="278"/>
    </row>
    <row r="118" spans="2:11" ht="18.75" customHeight="1">
      <c r="B118" s="254"/>
      <c r="C118" s="254"/>
      <c r="D118" s="254"/>
      <c r="E118" s="254"/>
      <c r="F118" s="254"/>
      <c r="G118" s="254"/>
      <c r="H118" s="254"/>
      <c r="I118" s="254"/>
      <c r="J118" s="254"/>
      <c r="K118" s="254"/>
    </row>
    <row r="119" spans="2:11" ht="7.5" customHeight="1">
      <c r="B119" s="280"/>
      <c r="C119" s="281"/>
      <c r="D119" s="281"/>
      <c r="E119" s="281"/>
      <c r="F119" s="281"/>
      <c r="G119" s="281"/>
      <c r="H119" s="281"/>
      <c r="I119" s="281"/>
      <c r="J119" s="281"/>
      <c r="K119" s="282"/>
    </row>
    <row r="120" spans="2:11" ht="45" customHeight="1">
      <c r="B120" s="283"/>
      <c r="C120" s="362" t="s">
        <v>623</v>
      </c>
      <c r="D120" s="362"/>
      <c r="E120" s="362"/>
      <c r="F120" s="362"/>
      <c r="G120" s="362"/>
      <c r="H120" s="362"/>
      <c r="I120" s="362"/>
      <c r="J120" s="362"/>
      <c r="K120" s="284"/>
    </row>
    <row r="121" spans="2:11" ht="17.25" customHeight="1">
      <c r="B121" s="285"/>
      <c r="C121" s="260" t="s">
        <v>570</v>
      </c>
      <c r="D121" s="260"/>
      <c r="E121" s="260"/>
      <c r="F121" s="260" t="s">
        <v>571</v>
      </c>
      <c r="G121" s="261"/>
      <c r="H121" s="260" t="s">
        <v>125</v>
      </c>
      <c r="I121" s="260" t="s">
        <v>59</v>
      </c>
      <c r="J121" s="260" t="s">
        <v>572</v>
      </c>
      <c r="K121" s="286"/>
    </row>
    <row r="122" spans="2:11" ht="17.25" customHeight="1">
      <c r="B122" s="285"/>
      <c r="C122" s="262" t="s">
        <v>573</v>
      </c>
      <c r="D122" s="262"/>
      <c r="E122" s="262"/>
      <c r="F122" s="263" t="s">
        <v>574</v>
      </c>
      <c r="G122" s="264"/>
      <c r="H122" s="262"/>
      <c r="I122" s="262"/>
      <c r="J122" s="262" t="s">
        <v>575</v>
      </c>
      <c r="K122" s="286"/>
    </row>
    <row r="123" spans="2:11" ht="5.25" customHeight="1">
      <c r="B123" s="287"/>
      <c r="C123" s="265"/>
      <c r="D123" s="265"/>
      <c r="E123" s="265"/>
      <c r="F123" s="265"/>
      <c r="G123" s="248"/>
      <c r="H123" s="265"/>
      <c r="I123" s="265"/>
      <c r="J123" s="265"/>
      <c r="K123" s="288"/>
    </row>
    <row r="124" spans="2:11" ht="15" customHeight="1">
      <c r="B124" s="287"/>
      <c r="C124" s="248" t="s">
        <v>579</v>
      </c>
      <c r="D124" s="265"/>
      <c r="E124" s="265"/>
      <c r="F124" s="267" t="s">
        <v>576</v>
      </c>
      <c r="G124" s="248"/>
      <c r="H124" s="248" t="s">
        <v>615</v>
      </c>
      <c r="I124" s="248" t="s">
        <v>578</v>
      </c>
      <c r="J124" s="248">
        <v>120</v>
      </c>
      <c r="K124" s="289"/>
    </row>
    <row r="125" spans="2:11" ht="15" customHeight="1">
      <c r="B125" s="287"/>
      <c r="C125" s="248" t="s">
        <v>624</v>
      </c>
      <c r="D125" s="248"/>
      <c r="E125" s="248"/>
      <c r="F125" s="267" t="s">
        <v>576</v>
      </c>
      <c r="G125" s="248"/>
      <c r="H125" s="248" t="s">
        <v>625</v>
      </c>
      <c r="I125" s="248" t="s">
        <v>578</v>
      </c>
      <c r="J125" s="248" t="s">
        <v>626</v>
      </c>
      <c r="K125" s="289"/>
    </row>
    <row r="126" spans="2:11" ht="15" customHeight="1">
      <c r="B126" s="287"/>
      <c r="C126" s="248" t="s">
        <v>525</v>
      </c>
      <c r="D126" s="248"/>
      <c r="E126" s="248"/>
      <c r="F126" s="267" t="s">
        <v>576</v>
      </c>
      <c r="G126" s="248"/>
      <c r="H126" s="248" t="s">
        <v>627</v>
      </c>
      <c r="I126" s="248" t="s">
        <v>578</v>
      </c>
      <c r="J126" s="248" t="s">
        <v>626</v>
      </c>
      <c r="K126" s="289"/>
    </row>
    <row r="127" spans="2:11" ht="15" customHeight="1">
      <c r="B127" s="287"/>
      <c r="C127" s="248" t="s">
        <v>587</v>
      </c>
      <c r="D127" s="248"/>
      <c r="E127" s="248"/>
      <c r="F127" s="267" t="s">
        <v>582</v>
      </c>
      <c r="G127" s="248"/>
      <c r="H127" s="248" t="s">
        <v>588</v>
      </c>
      <c r="I127" s="248" t="s">
        <v>578</v>
      </c>
      <c r="J127" s="248">
        <v>15</v>
      </c>
      <c r="K127" s="289"/>
    </row>
    <row r="128" spans="2:11" ht="15" customHeight="1">
      <c r="B128" s="287"/>
      <c r="C128" s="269" t="s">
        <v>589</v>
      </c>
      <c r="D128" s="269"/>
      <c r="E128" s="269"/>
      <c r="F128" s="270" t="s">
        <v>582</v>
      </c>
      <c r="G128" s="269"/>
      <c r="H128" s="269" t="s">
        <v>590</v>
      </c>
      <c r="I128" s="269" t="s">
        <v>578</v>
      </c>
      <c r="J128" s="269">
        <v>15</v>
      </c>
      <c r="K128" s="289"/>
    </row>
    <row r="129" spans="2:11" ht="15" customHeight="1">
      <c r="B129" s="287"/>
      <c r="C129" s="269" t="s">
        <v>591</v>
      </c>
      <c r="D129" s="269"/>
      <c r="E129" s="269"/>
      <c r="F129" s="270" t="s">
        <v>582</v>
      </c>
      <c r="G129" s="269"/>
      <c r="H129" s="269" t="s">
        <v>592</v>
      </c>
      <c r="I129" s="269" t="s">
        <v>578</v>
      </c>
      <c r="J129" s="269">
        <v>20</v>
      </c>
      <c r="K129" s="289"/>
    </row>
    <row r="130" spans="2:11" ht="15" customHeight="1">
      <c r="B130" s="287"/>
      <c r="C130" s="269" t="s">
        <v>593</v>
      </c>
      <c r="D130" s="269"/>
      <c r="E130" s="269"/>
      <c r="F130" s="270" t="s">
        <v>582</v>
      </c>
      <c r="G130" s="269"/>
      <c r="H130" s="269" t="s">
        <v>594</v>
      </c>
      <c r="I130" s="269" t="s">
        <v>578</v>
      </c>
      <c r="J130" s="269">
        <v>20</v>
      </c>
      <c r="K130" s="289"/>
    </row>
    <row r="131" spans="2:11" ht="15" customHeight="1">
      <c r="B131" s="287"/>
      <c r="C131" s="248" t="s">
        <v>581</v>
      </c>
      <c r="D131" s="248"/>
      <c r="E131" s="248"/>
      <c r="F131" s="267" t="s">
        <v>582</v>
      </c>
      <c r="G131" s="248"/>
      <c r="H131" s="248" t="s">
        <v>615</v>
      </c>
      <c r="I131" s="248" t="s">
        <v>578</v>
      </c>
      <c r="J131" s="248">
        <v>50</v>
      </c>
      <c r="K131" s="289"/>
    </row>
    <row r="132" spans="2:11" ht="15" customHeight="1">
      <c r="B132" s="287"/>
      <c r="C132" s="248" t="s">
        <v>595</v>
      </c>
      <c r="D132" s="248"/>
      <c r="E132" s="248"/>
      <c r="F132" s="267" t="s">
        <v>582</v>
      </c>
      <c r="G132" s="248"/>
      <c r="H132" s="248" t="s">
        <v>615</v>
      </c>
      <c r="I132" s="248" t="s">
        <v>578</v>
      </c>
      <c r="J132" s="248">
        <v>50</v>
      </c>
      <c r="K132" s="289"/>
    </row>
    <row r="133" spans="2:11" ht="15" customHeight="1">
      <c r="B133" s="287"/>
      <c r="C133" s="248" t="s">
        <v>601</v>
      </c>
      <c r="D133" s="248"/>
      <c r="E133" s="248"/>
      <c r="F133" s="267" t="s">
        <v>582</v>
      </c>
      <c r="G133" s="248"/>
      <c r="H133" s="248" t="s">
        <v>615</v>
      </c>
      <c r="I133" s="248" t="s">
        <v>578</v>
      </c>
      <c r="J133" s="248">
        <v>50</v>
      </c>
      <c r="K133" s="289"/>
    </row>
    <row r="134" spans="2:11" ht="15" customHeight="1">
      <c r="B134" s="287"/>
      <c r="C134" s="248" t="s">
        <v>603</v>
      </c>
      <c r="D134" s="248"/>
      <c r="E134" s="248"/>
      <c r="F134" s="267" t="s">
        <v>582</v>
      </c>
      <c r="G134" s="248"/>
      <c r="H134" s="248" t="s">
        <v>615</v>
      </c>
      <c r="I134" s="248" t="s">
        <v>578</v>
      </c>
      <c r="J134" s="248">
        <v>50</v>
      </c>
      <c r="K134" s="289"/>
    </row>
    <row r="135" spans="2:11" ht="15" customHeight="1">
      <c r="B135" s="287"/>
      <c r="C135" s="248" t="s">
        <v>130</v>
      </c>
      <c r="D135" s="248"/>
      <c r="E135" s="248"/>
      <c r="F135" s="267" t="s">
        <v>582</v>
      </c>
      <c r="G135" s="248"/>
      <c r="H135" s="248" t="s">
        <v>628</v>
      </c>
      <c r="I135" s="248" t="s">
        <v>578</v>
      </c>
      <c r="J135" s="248">
        <v>255</v>
      </c>
      <c r="K135" s="289"/>
    </row>
    <row r="136" spans="2:11" ht="15" customHeight="1">
      <c r="B136" s="287"/>
      <c r="C136" s="248" t="s">
        <v>605</v>
      </c>
      <c r="D136" s="248"/>
      <c r="E136" s="248"/>
      <c r="F136" s="267" t="s">
        <v>576</v>
      </c>
      <c r="G136" s="248"/>
      <c r="H136" s="248" t="s">
        <v>629</v>
      </c>
      <c r="I136" s="248" t="s">
        <v>607</v>
      </c>
      <c r="J136" s="248"/>
      <c r="K136" s="289"/>
    </row>
    <row r="137" spans="2:11" ht="15" customHeight="1">
      <c r="B137" s="287"/>
      <c r="C137" s="248" t="s">
        <v>608</v>
      </c>
      <c r="D137" s="248"/>
      <c r="E137" s="248"/>
      <c r="F137" s="267" t="s">
        <v>576</v>
      </c>
      <c r="G137" s="248"/>
      <c r="H137" s="248" t="s">
        <v>630</v>
      </c>
      <c r="I137" s="248" t="s">
        <v>610</v>
      </c>
      <c r="J137" s="248"/>
      <c r="K137" s="289"/>
    </row>
    <row r="138" spans="2:11" ht="15" customHeight="1">
      <c r="B138" s="287"/>
      <c r="C138" s="248" t="s">
        <v>611</v>
      </c>
      <c r="D138" s="248"/>
      <c r="E138" s="248"/>
      <c r="F138" s="267" t="s">
        <v>576</v>
      </c>
      <c r="G138" s="248"/>
      <c r="H138" s="248" t="s">
        <v>611</v>
      </c>
      <c r="I138" s="248" t="s">
        <v>610</v>
      </c>
      <c r="J138" s="248"/>
      <c r="K138" s="289"/>
    </row>
    <row r="139" spans="2:11" ht="15" customHeight="1">
      <c r="B139" s="287"/>
      <c r="C139" s="248" t="s">
        <v>40</v>
      </c>
      <c r="D139" s="248"/>
      <c r="E139" s="248"/>
      <c r="F139" s="267" t="s">
        <v>576</v>
      </c>
      <c r="G139" s="248"/>
      <c r="H139" s="248" t="s">
        <v>631</v>
      </c>
      <c r="I139" s="248" t="s">
        <v>610</v>
      </c>
      <c r="J139" s="248"/>
      <c r="K139" s="289"/>
    </row>
    <row r="140" spans="2:11" ht="15" customHeight="1">
      <c r="B140" s="287"/>
      <c r="C140" s="248" t="s">
        <v>632</v>
      </c>
      <c r="D140" s="248"/>
      <c r="E140" s="248"/>
      <c r="F140" s="267" t="s">
        <v>576</v>
      </c>
      <c r="G140" s="248"/>
      <c r="H140" s="248" t="s">
        <v>633</v>
      </c>
      <c r="I140" s="248" t="s">
        <v>610</v>
      </c>
      <c r="J140" s="248"/>
      <c r="K140" s="289"/>
    </row>
    <row r="141" spans="2:11" ht="15" customHeight="1">
      <c r="B141" s="290"/>
      <c r="C141" s="291"/>
      <c r="D141" s="291"/>
      <c r="E141" s="291"/>
      <c r="F141" s="291"/>
      <c r="G141" s="291"/>
      <c r="H141" s="291"/>
      <c r="I141" s="291"/>
      <c r="J141" s="291"/>
      <c r="K141" s="292"/>
    </row>
    <row r="142" spans="2:11" ht="18.75" customHeight="1">
      <c r="B142" s="244"/>
      <c r="C142" s="244"/>
      <c r="D142" s="244"/>
      <c r="E142" s="244"/>
      <c r="F142" s="279"/>
      <c r="G142" s="244"/>
      <c r="H142" s="244"/>
      <c r="I142" s="244"/>
      <c r="J142" s="244"/>
      <c r="K142" s="244"/>
    </row>
    <row r="143" spans="2:11" ht="18.75" customHeight="1">
      <c r="B143" s="254"/>
      <c r="C143" s="254"/>
      <c r="D143" s="254"/>
      <c r="E143" s="254"/>
      <c r="F143" s="254"/>
      <c r="G143" s="254"/>
      <c r="H143" s="254"/>
      <c r="I143" s="254"/>
      <c r="J143" s="254"/>
      <c r="K143" s="254"/>
    </row>
    <row r="144" spans="2:11" ht="7.5" customHeight="1">
      <c r="B144" s="255"/>
      <c r="C144" s="256"/>
      <c r="D144" s="256"/>
      <c r="E144" s="256"/>
      <c r="F144" s="256"/>
      <c r="G144" s="256"/>
      <c r="H144" s="256"/>
      <c r="I144" s="256"/>
      <c r="J144" s="256"/>
      <c r="K144" s="257"/>
    </row>
    <row r="145" spans="2:11" ht="45" customHeight="1">
      <c r="B145" s="258"/>
      <c r="C145" s="366" t="s">
        <v>634</v>
      </c>
      <c r="D145" s="366"/>
      <c r="E145" s="366"/>
      <c r="F145" s="366"/>
      <c r="G145" s="366"/>
      <c r="H145" s="366"/>
      <c r="I145" s="366"/>
      <c r="J145" s="366"/>
      <c r="K145" s="259"/>
    </row>
    <row r="146" spans="2:11" ht="17.25" customHeight="1">
      <c r="B146" s="258"/>
      <c r="C146" s="260" t="s">
        <v>570</v>
      </c>
      <c r="D146" s="260"/>
      <c r="E146" s="260"/>
      <c r="F146" s="260" t="s">
        <v>571</v>
      </c>
      <c r="G146" s="261"/>
      <c r="H146" s="260" t="s">
        <v>125</v>
      </c>
      <c r="I146" s="260" t="s">
        <v>59</v>
      </c>
      <c r="J146" s="260" t="s">
        <v>572</v>
      </c>
      <c r="K146" s="259"/>
    </row>
    <row r="147" spans="2:11" ht="17.25" customHeight="1">
      <c r="B147" s="258"/>
      <c r="C147" s="262" t="s">
        <v>573</v>
      </c>
      <c r="D147" s="262"/>
      <c r="E147" s="262"/>
      <c r="F147" s="263" t="s">
        <v>574</v>
      </c>
      <c r="G147" s="264"/>
      <c r="H147" s="262"/>
      <c r="I147" s="262"/>
      <c r="J147" s="262" t="s">
        <v>575</v>
      </c>
      <c r="K147" s="259"/>
    </row>
    <row r="148" spans="2:11" ht="5.25" customHeight="1">
      <c r="B148" s="268"/>
      <c r="C148" s="265"/>
      <c r="D148" s="265"/>
      <c r="E148" s="265"/>
      <c r="F148" s="265"/>
      <c r="G148" s="266"/>
      <c r="H148" s="265"/>
      <c r="I148" s="265"/>
      <c r="J148" s="265"/>
      <c r="K148" s="289"/>
    </row>
    <row r="149" spans="2:11" ht="15" customHeight="1">
      <c r="B149" s="268"/>
      <c r="C149" s="293" t="s">
        <v>579</v>
      </c>
      <c r="D149" s="248"/>
      <c r="E149" s="248"/>
      <c r="F149" s="294" t="s">
        <v>576</v>
      </c>
      <c r="G149" s="248"/>
      <c r="H149" s="293" t="s">
        <v>615</v>
      </c>
      <c r="I149" s="293" t="s">
        <v>578</v>
      </c>
      <c r="J149" s="293">
        <v>120</v>
      </c>
      <c r="K149" s="289"/>
    </row>
    <row r="150" spans="2:11" ht="15" customHeight="1">
      <c r="B150" s="268"/>
      <c r="C150" s="293" t="s">
        <v>624</v>
      </c>
      <c r="D150" s="248"/>
      <c r="E150" s="248"/>
      <c r="F150" s="294" t="s">
        <v>576</v>
      </c>
      <c r="G150" s="248"/>
      <c r="H150" s="293" t="s">
        <v>635</v>
      </c>
      <c r="I150" s="293" t="s">
        <v>578</v>
      </c>
      <c r="J150" s="293" t="s">
        <v>626</v>
      </c>
      <c r="K150" s="289"/>
    </row>
    <row r="151" spans="2:11" ht="15" customHeight="1">
      <c r="B151" s="268"/>
      <c r="C151" s="293" t="s">
        <v>525</v>
      </c>
      <c r="D151" s="248"/>
      <c r="E151" s="248"/>
      <c r="F151" s="294" t="s">
        <v>576</v>
      </c>
      <c r="G151" s="248"/>
      <c r="H151" s="293" t="s">
        <v>636</v>
      </c>
      <c r="I151" s="293" t="s">
        <v>578</v>
      </c>
      <c r="J151" s="293" t="s">
        <v>626</v>
      </c>
      <c r="K151" s="289"/>
    </row>
    <row r="152" spans="2:11" ht="15" customHeight="1">
      <c r="B152" s="268"/>
      <c r="C152" s="293" t="s">
        <v>581</v>
      </c>
      <c r="D152" s="248"/>
      <c r="E152" s="248"/>
      <c r="F152" s="294" t="s">
        <v>582</v>
      </c>
      <c r="G152" s="248"/>
      <c r="H152" s="293" t="s">
        <v>615</v>
      </c>
      <c r="I152" s="293" t="s">
        <v>578</v>
      </c>
      <c r="J152" s="293">
        <v>50</v>
      </c>
      <c r="K152" s="289"/>
    </row>
    <row r="153" spans="2:11" ht="15" customHeight="1">
      <c r="B153" s="268"/>
      <c r="C153" s="293" t="s">
        <v>584</v>
      </c>
      <c r="D153" s="248"/>
      <c r="E153" s="248"/>
      <c r="F153" s="294" t="s">
        <v>576</v>
      </c>
      <c r="G153" s="248"/>
      <c r="H153" s="293" t="s">
        <v>615</v>
      </c>
      <c r="I153" s="293" t="s">
        <v>586</v>
      </c>
      <c r="J153" s="293"/>
      <c r="K153" s="289"/>
    </row>
    <row r="154" spans="2:11" ht="15" customHeight="1">
      <c r="B154" s="268"/>
      <c r="C154" s="293" t="s">
        <v>595</v>
      </c>
      <c r="D154" s="248"/>
      <c r="E154" s="248"/>
      <c r="F154" s="294" t="s">
        <v>582</v>
      </c>
      <c r="G154" s="248"/>
      <c r="H154" s="293" t="s">
        <v>615</v>
      </c>
      <c r="I154" s="293" t="s">
        <v>578</v>
      </c>
      <c r="J154" s="293">
        <v>50</v>
      </c>
      <c r="K154" s="289"/>
    </row>
    <row r="155" spans="2:11" ht="15" customHeight="1">
      <c r="B155" s="268"/>
      <c r="C155" s="293" t="s">
        <v>603</v>
      </c>
      <c r="D155" s="248"/>
      <c r="E155" s="248"/>
      <c r="F155" s="294" t="s">
        <v>582</v>
      </c>
      <c r="G155" s="248"/>
      <c r="H155" s="293" t="s">
        <v>615</v>
      </c>
      <c r="I155" s="293" t="s">
        <v>578</v>
      </c>
      <c r="J155" s="293">
        <v>50</v>
      </c>
      <c r="K155" s="289"/>
    </row>
    <row r="156" spans="2:11" ht="15" customHeight="1">
      <c r="B156" s="268"/>
      <c r="C156" s="293" t="s">
        <v>601</v>
      </c>
      <c r="D156" s="248"/>
      <c r="E156" s="248"/>
      <c r="F156" s="294" t="s">
        <v>582</v>
      </c>
      <c r="G156" s="248"/>
      <c r="H156" s="293" t="s">
        <v>615</v>
      </c>
      <c r="I156" s="293" t="s">
        <v>578</v>
      </c>
      <c r="J156" s="293">
        <v>50</v>
      </c>
      <c r="K156" s="289"/>
    </row>
    <row r="157" spans="2:11" ht="15" customHeight="1">
      <c r="B157" s="268"/>
      <c r="C157" s="293" t="s">
        <v>104</v>
      </c>
      <c r="D157" s="248"/>
      <c r="E157" s="248"/>
      <c r="F157" s="294" t="s">
        <v>576</v>
      </c>
      <c r="G157" s="248"/>
      <c r="H157" s="293" t="s">
        <v>637</v>
      </c>
      <c r="I157" s="293" t="s">
        <v>578</v>
      </c>
      <c r="J157" s="293" t="s">
        <v>638</v>
      </c>
      <c r="K157" s="289"/>
    </row>
    <row r="158" spans="2:11" ht="15" customHeight="1">
      <c r="B158" s="268"/>
      <c r="C158" s="293" t="s">
        <v>639</v>
      </c>
      <c r="D158" s="248"/>
      <c r="E158" s="248"/>
      <c r="F158" s="294" t="s">
        <v>576</v>
      </c>
      <c r="G158" s="248"/>
      <c r="H158" s="293" t="s">
        <v>640</v>
      </c>
      <c r="I158" s="293" t="s">
        <v>610</v>
      </c>
      <c r="J158" s="293"/>
      <c r="K158" s="289"/>
    </row>
    <row r="159" spans="2:11" ht="15" customHeight="1">
      <c r="B159" s="295"/>
      <c r="C159" s="277"/>
      <c r="D159" s="277"/>
      <c r="E159" s="277"/>
      <c r="F159" s="277"/>
      <c r="G159" s="277"/>
      <c r="H159" s="277"/>
      <c r="I159" s="277"/>
      <c r="J159" s="277"/>
      <c r="K159" s="296"/>
    </row>
    <row r="160" spans="2:11" ht="18.75" customHeight="1">
      <c r="B160" s="244"/>
      <c r="C160" s="248"/>
      <c r="D160" s="248"/>
      <c r="E160" s="248"/>
      <c r="F160" s="267"/>
      <c r="G160" s="248"/>
      <c r="H160" s="248"/>
      <c r="I160" s="248"/>
      <c r="J160" s="248"/>
      <c r="K160" s="244"/>
    </row>
    <row r="161" spans="2:11" ht="18.75" customHeight="1">
      <c r="B161" s="254"/>
      <c r="C161" s="254"/>
      <c r="D161" s="254"/>
      <c r="E161" s="254"/>
      <c r="F161" s="254"/>
      <c r="G161" s="254"/>
      <c r="H161" s="254"/>
      <c r="I161" s="254"/>
      <c r="J161" s="254"/>
      <c r="K161" s="254"/>
    </row>
    <row r="162" spans="2:11" ht="7.5" customHeight="1">
      <c r="B162" s="236"/>
      <c r="C162" s="237"/>
      <c r="D162" s="237"/>
      <c r="E162" s="237"/>
      <c r="F162" s="237"/>
      <c r="G162" s="237"/>
      <c r="H162" s="237"/>
      <c r="I162" s="237"/>
      <c r="J162" s="237"/>
      <c r="K162" s="238"/>
    </row>
    <row r="163" spans="2:11" ht="45" customHeight="1">
      <c r="B163" s="239"/>
      <c r="C163" s="362" t="s">
        <v>641</v>
      </c>
      <c r="D163" s="362"/>
      <c r="E163" s="362"/>
      <c r="F163" s="362"/>
      <c r="G163" s="362"/>
      <c r="H163" s="362"/>
      <c r="I163" s="362"/>
      <c r="J163" s="362"/>
      <c r="K163" s="240"/>
    </row>
    <row r="164" spans="2:11" ht="17.25" customHeight="1">
      <c r="B164" s="239"/>
      <c r="C164" s="260" t="s">
        <v>570</v>
      </c>
      <c r="D164" s="260"/>
      <c r="E164" s="260"/>
      <c r="F164" s="260" t="s">
        <v>571</v>
      </c>
      <c r="G164" s="297"/>
      <c r="H164" s="298" t="s">
        <v>125</v>
      </c>
      <c r="I164" s="298" t="s">
        <v>59</v>
      </c>
      <c r="J164" s="260" t="s">
        <v>572</v>
      </c>
      <c r="K164" s="240"/>
    </row>
    <row r="165" spans="2:11" ht="17.25" customHeight="1">
      <c r="B165" s="241"/>
      <c r="C165" s="262" t="s">
        <v>573</v>
      </c>
      <c r="D165" s="262"/>
      <c r="E165" s="262"/>
      <c r="F165" s="263" t="s">
        <v>574</v>
      </c>
      <c r="G165" s="299"/>
      <c r="H165" s="300"/>
      <c r="I165" s="300"/>
      <c r="J165" s="262" t="s">
        <v>575</v>
      </c>
      <c r="K165" s="242"/>
    </row>
    <row r="166" spans="2:11" ht="5.25" customHeight="1">
      <c r="B166" s="268"/>
      <c r="C166" s="265"/>
      <c r="D166" s="265"/>
      <c r="E166" s="265"/>
      <c r="F166" s="265"/>
      <c r="G166" s="266"/>
      <c r="H166" s="265"/>
      <c r="I166" s="265"/>
      <c r="J166" s="265"/>
      <c r="K166" s="289"/>
    </row>
    <row r="167" spans="2:11" ht="15" customHeight="1">
      <c r="B167" s="268"/>
      <c r="C167" s="248" t="s">
        <v>579</v>
      </c>
      <c r="D167" s="248"/>
      <c r="E167" s="248"/>
      <c r="F167" s="267" t="s">
        <v>576</v>
      </c>
      <c r="G167" s="248"/>
      <c r="H167" s="248" t="s">
        <v>615</v>
      </c>
      <c r="I167" s="248" t="s">
        <v>578</v>
      </c>
      <c r="J167" s="248">
        <v>120</v>
      </c>
      <c r="K167" s="289"/>
    </row>
    <row r="168" spans="2:11" ht="15" customHeight="1">
      <c r="B168" s="268"/>
      <c r="C168" s="248" t="s">
        <v>624</v>
      </c>
      <c r="D168" s="248"/>
      <c r="E168" s="248"/>
      <c r="F168" s="267" t="s">
        <v>576</v>
      </c>
      <c r="G168" s="248"/>
      <c r="H168" s="248" t="s">
        <v>625</v>
      </c>
      <c r="I168" s="248" t="s">
        <v>578</v>
      </c>
      <c r="J168" s="248" t="s">
        <v>626</v>
      </c>
      <c r="K168" s="289"/>
    </row>
    <row r="169" spans="2:11" ht="15" customHeight="1">
      <c r="B169" s="268"/>
      <c r="C169" s="248" t="s">
        <v>525</v>
      </c>
      <c r="D169" s="248"/>
      <c r="E169" s="248"/>
      <c r="F169" s="267" t="s">
        <v>576</v>
      </c>
      <c r="G169" s="248"/>
      <c r="H169" s="248" t="s">
        <v>642</v>
      </c>
      <c r="I169" s="248" t="s">
        <v>578</v>
      </c>
      <c r="J169" s="248" t="s">
        <v>626</v>
      </c>
      <c r="K169" s="289"/>
    </row>
    <row r="170" spans="2:11" ht="15" customHeight="1">
      <c r="B170" s="268"/>
      <c r="C170" s="248" t="s">
        <v>581</v>
      </c>
      <c r="D170" s="248"/>
      <c r="E170" s="248"/>
      <c r="F170" s="267" t="s">
        <v>582</v>
      </c>
      <c r="G170" s="248"/>
      <c r="H170" s="248" t="s">
        <v>642</v>
      </c>
      <c r="I170" s="248" t="s">
        <v>578</v>
      </c>
      <c r="J170" s="248">
        <v>50</v>
      </c>
      <c r="K170" s="289"/>
    </row>
    <row r="171" spans="2:11" ht="15" customHeight="1">
      <c r="B171" s="268"/>
      <c r="C171" s="248" t="s">
        <v>584</v>
      </c>
      <c r="D171" s="248"/>
      <c r="E171" s="248"/>
      <c r="F171" s="267" t="s">
        <v>576</v>
      </c>
      <c r="G171" s="248"/>
      <c r="H171" s="248" t="s">
        <v>642</v>
      </c>
      <c r="I171" s="248" t="s">
        <v>586</v>
      </c>
      <c r="J171" s="248"/>
      <c r="K171" s="289"/>
    </row>
    <row r="172" spans="2:11" ht="15" customHeight="1">
      <c r="B172" s="268"/>
      <c r="C172" s="248" t="s">
        <v>595</v>
      </c>
      <c r="D172" s="248"/>
      <c r="E172" s="248"/>
      <c r="F172" s="267" t="s">
        <v>582</v>
      </c>
      <c r="G172" s="248"/>
      <c r="H172" s="248" t="s">
        <v>642</v>
      </c>
      <c r="I172" s="248" t="s">
        <v>578</v>
      </c>
      <c r="J172" s="248">
        <v>50</v>
      </c>
      <c r="K172" s="289"/>
    </row>
    <row r="173" spans="2:11" ht="15" customHeight="1">
      <c r="B173" s="268"/>
      <c r="C173" s="248" t="s">
        <v>603</v>
      </c>
      <c r="D173" s="248"/>
      <c r="E173" s="248"/>
      <c r="F173" s="267" t="s">
        <v>582</v>
      </c>
      <c r="G173" s="248"/>
      <c r="H173" s="248" t="s">
        <v>642</v>
      </c>
      <c r="I173" s="248" t="s">
        <v>578</v>
      </c>
      <c r="J173" s="248">
        <v>50</v>
      </c>
      <c r="K173" s="289"/>
    </row>
    <row r="174" spans="2:11" ht="15" customHeight="1">
      <c r="B174" s="268"/>
      <c r="C174" s="248" t="s">
        <v>601</v>
      </c>
      <c r="D174" s="248"/>
      <c r="E174" s="248"/>
      <c r="F174" s="267" t="s">
        <v>582</v>
      </c>
      <c r="G174" s="248"/>
      <c r="H174" s="248" t="s">
        <v>642</v>
      </c>
      <c r="I174" s="248" t="s">
        <v>578</v>
      </c>
      <c r="J174" s="248">
        <v>50</v>
      </c>
      <c r="K174" s="289"/>
    </row>
    <row r="175" spans="2:11" ht="15" customHeight="1">
      <c r="B175" s="268"/>
      <c r="C175" s="248" t="s">
        <v>124</v>
      </c>
      <c r="D175" s="248"/>
      <c r="E175" s="248"/>
      <c r="F175" s="267" t="s">
        <v>576</v>
      </c>
      <c r="G175" s="248"/>
      <c r="H175" s="248" t="s">
        <v>643</v>
      </c>
      <c r="I175" s="248" t="s">
        <v>644</v>
      </c>
      <c r="J175" s="248"/>
      <c r="K175" s="289"/>
    </row>
    <row r="176" spans="2:11" ht="15" customHeight="1">
      <c r="B176" s="268"/>
      <c r="C176" s="248" t="s">
        <v>59</v>
      </c>
      <c r="D176" s="248"/>
      <c r="E176" s="248"/>
      <c r="F176" s="267" t="s">
        <v>576</v>
      </c>
      <c r="G176" s="248"/>
      <c r="H176" s="248" t="s">
        <v>645</v>
      </c>
      <c r="I176" s="248" t="s">
        <v>646</v>
      </c>
      <c r="J176" s="248">
        <v>1</v>
      </c>
      <c r="K176" s="289"/>
    </row>
    <row r="177" spans="2:11" ht="15" customHeight="1">
      <c r="B177" s="268"/>
      <c r="C177" s="248" t="s">
        <v>55</v>
      </c>
      <c r="D177" s="248"/>
      <c r="E177" s="248"/>
      <c r="F177" s="267" t="s">
        <v>576</v>
      </c>
      <c r="G177" s="248"/>
      <c r="H177" s="248" t="s">
        <v>647</v>
      </c>
      <c r="I177" s="248" t="s">
        <v>578</v>
      </c>
      <c r="J177" s="248">
        <v>20</v>
      </c>
      <c r="K177" s="289"/>
    </row>
    <row r="178" spans="2:11" ht="15" customHeight="1">
      <c r="B178" s="268"/>
      <c r="C178" s="248" t="s">
        <v>125</v>
      </c>
      <c r="D178" s="248"/>
      <c r="E178" s="248"/>
      <c r="F178" s="267" t="s">
        <v>576</v>
      </c>
      <c r="G178" s="248"/>
      <c r="H178" s="248" t="s">
        <v>648</v>
      </c>
      <c r="I178" s="248" t="s">
        <v>578</v>
      </c>
      <c r="J178" s="248">
        <v>255</v>
      </c>
      <c r="K178" s="289"/>
    </row>
    <row r="179" spans="2:11" ht="15" customHeight="1">
      <c r="B179" s="268"/>
      <c r="C179" s="248" t="s">
        <v>126</v>
      </c>
      <c r="D179" s="248"/>
      <c r="E179" s="248"/>
      <c r="F179" s="267" t="s">
        <v>576</v>
      </c>
      <c r="G179" s="248"/>
      <c r="H179" s="248" t="s">
        <v>541</v>
      </c>
      <c r="I179" s="248" t="s">
        <v>578</v>
      </c>
      <c r="J179" s="248">
        <v>10</v>
      </c>
      <c r="K179" s="289"/>
    </row>
    <row r="180" spans="2:11" ht="15" customHeight="1">
      <c r="B180" s="268"/>
      <c r="C180" s="248" t="s">
        <v>127</v>
      </c>
      <c r="D180" s="248"/>
      <c r="E180" s="248"/>
      <c r="F180" s="267" t="s">
        <v>576</v>
      </c>
      <c r="G180" s="248"/>
      <c r="H180" s="248" t="s">
        <v>649</v>
      </c>
      <c r="I180" s="248" t="s">
        <v>610</v>
      </c>
      <c r="J180" s="248"/>
      <c r="K180" s="289"/>
    </row>
    <row r="181" spans="2:11" ht="15" customHeight="1">
      <c r="B181" s="268"/>
      <c r="C181" s="248" t="s">
        <v>650</v>
      </c>
      <c r="D181" s="248"/>
      <c r="E181" s="248"/>
      <c r="F181" s="267" t="s">
        <v>576</v>
      </c>
      <c r="G181" s="248"/>
      <c r="H181" s="248" t="s">
        <v>651</v>
      </c>
      <c r="I181" s="248" t="s">
        <v>610</v>
      </c>
      <c r="J181" s="248"/>
      <c r="K181" s="289"/>
    </row>
    <row r="182" spans="2:11" ht="15" customHeight="1">
      <c r="B182" s="268"/>
      <c r="C182" s="248" t="s">
        <v>639</v>
      </c>
      <c r="D182" s="248"/>
      <c r="E182" s="248"/>
      <c r="F182" s="267" t="s">
        <v>576</v>
      </c>
      <c r="G182" s="248"/>
      <c r="H182" s="248" t="s">
        <v>652</v>
      </c>
      <c r="I182" s="248" t="s">
        <v>610</v>
      </c>
      <c r="J182" s="248"/>
      <c r="K182" s="289"/>
    </row>
    <row r="183" spans="2:11" ht="15" customHeight="1">
      <c r="B183" s="268"/>
      <c r="C183" s="248" t="s">
        <v>129</v>
      </c>
      <c r="D183" s="248"/>
      <c r="E183" s="248"/>
      <c r="F183" s="267" t="s">
        <v>582</v>
      </c>
      <c r="G183" s="248"/>
      <c r="H183" s="248" t="s">
        <v>653</v>
      </c>
      <c r="I183" s="248" t="s">
        <v>578</v>
      </c>
      <c r="J183" s="248">
        <v>50</v>
      </c>
      <c r="K183" s="289"/>
    </row>
    <row r="184" spans="2:11" ht="15" customHeight="1">
      <c r="B184" s="268"/>
      <c r="C184" s="248" t="s">
        <v>654</v>
      </c>
      <c r="D184" s="248"/>
      <c r="E184" s="248"/>
      <c r="F184" s="267" t="s">
        <v>582</v>
      </c>
      <c r="G184" s="248"/>
      <c r="H184" s="248" t="s">
        <v>655</v>
      </c>
      <c r="I184" s="248" t="s">
        <v>656</v>
      </c>
      <c r="J184" s="248"/>
      <c r="K184" s="289"/>
    </row>
    <row r="185" spans="2:11" ht="15" customHeight="1">
      <c r="B185" s="268"/>
      <c r="C185" s="248" t="s">
        <v>657</v>
      </c>
      <c r="D185" s="248"/>
      <c r="E185" s="248"/>
      <c r="F185" s="267" t="s">
        <v>582</v>
      </c>
      <c r="G185" s="248"/>
      <c r="H185" s="248" t="s">
        <v>658</v>
      </c>
      <c r="I185" s="248" t="s">
        <v>656</v>
      </c>
      <c r="J185" s="248"/>
      <c r="K185" s="289"/>
    </row>
    <row r="186" spans="2:11" ht="15" customHeight="1">
      <c r="B186" s="268"/>
      <c r="C186" s="248" t="s">
        <v>659</v>
      </c>
      <c r="D186" s="248"/>
      <c r="E186" s="248"/>
      <c r="F186" s="267" t="s">
        <v>582</v>
      </c>
      <c r="G186" s="248"/>
      <c r="H186" s="248" t="s">
        <v>660</v>
      </c>
      <c r="I186" s="248" t="s">
        <v>656</v>
      </c>
      <c r="J186" s="248"/>
      <c r="K186" s="289"/>
    </row>
    <row r="187" spans="2:11" ht="15" customHeight="1">
      <c r="B187" s="268"/>
      <c r="C187" s="301" t="s">
        <v>661</v>
      </c>
      <c r="D187" s="248"/>
      <c r="E187" s="248"/>
      <c r="F187" s="267" t="s">
        <v>582</v>
      </c>
      <c r="G187" s="248"/>
      <c r="H187" s="248" t="s">
        <v>662</v>
      </c>
      <c r="I187" s="248" t="s">
        <v>663</v>
      </c>
      <c r="J187" s="302" t="s">
        <v>664</v>
      </c>
      <c r="K187" s="289"/>
    </row>
    <row r="188" spans="2:11" ht="15" customHeight="1">
      <c r="B188" s="268"/>
      <c r="C188" s="253" t="s">
        <v>44</v>
      </c>
      <c r="D188" s="248"/>
      <c r="E188" s="248"/>
      <c r="F188" s="267" t="s">
        <v>576</v>
      </c>
      <c r="G188" s="248"/>
      <c r="H188" s="244" t="s">
        <v>665</v>
      </c>
      <c r="I188" s="248" t="s">
        <v>666</v>
      </c>
      <c r="J188" s="248"/>
      <c r="K188" s="289"/>
    </row>
    <row r="189" spans="2:11" ht="15" customHeight="1">
      <c r="B189" s="268"/>
      <c r="C189" s="253" t="s">
        <v>667</v>
      </c>
      <c r="D189" s="248"/>
      <c r="E189" s="248"/>
      <c r="F189" s="267" t="s">
        <v>576</v>
      </c>
      <c r="G189" s="248"/>
      <c r="H189" s="248" t="s">
        <v>668</v>
      </c>
      <c r="I189" s="248" t="s">
        <v>610</v>
      </c>
      <c r="J189" s="248"/>
      <c r="K189" s="289"/>
    </row>
    <row r="190" spans="2:11" ht="15" customHeight="1">
      <c r="B190" s="268"/>
      <c r="C190" s="253" t="s">
        <v>669</v>
      </c>
      <c r="D190" s="248"/>
      <c r="E190" s="248"/>
      <c r="F190" s="267" t="s">
        <v>576</v>
      </c>
      <c r="G190" s="248"/>
      <c r="H190" s="248" t="s">
        <v>670</v>
      </c>
      <c r="I190" s="248" t="s">
        <v>610</v>
      </c>
      <c r="J190" s="248"/>
      <c r="K190" s="289"/>
    </row>
    <row r="191" spans="2:11" ht="15" customHeight="1">
      <c r="B191" s="268"/>
      <c r="C191" s="253" t="s">
        <v>671</v>
      </c>
      <c r="D191" s="248"/>
      <c r="E191" s="248"/>
      <c r="F191" s="267" t="s">
        <v>582</v>
      </c>
      <c r="G191" s="248"/>
      <c r="H191" s="248" t="s">
        <v>672</v>
      </c>
      <c r="I191" s="248" t="s">
        <v>610</v>
      </c>
      <c r="J191" s="248"/>
      <c r="K191" s="289"/>
    </row>
    <row r="192" spans="2:11" ht="15" customHeight="1">
      <c r="B192" s="295"/>
      <c r="C192" s="303"/>
      <c r="D192" s="277"/>
      <c r="E192" s="277"/>
      <c r="F192" s="277"/>
      <c r="G192" s="277"/>
      <c r="H192" s="277"/>
      <c r="I192" s="277"/>
      <c r="J192" s="277"/>
      <c r="K192" s="296"/>
    </row>
    <row r="193" spans="2:11" ht="18.75" customHeight="1">
      <c r="B193" s="244"/>
      <c r="C193" s="248"/>
      <c r="D193" s="248"/>
      <c r="E193" s="248"/>
      <c r="F193" s="267"/>
      <c r="G193" s="248"/>
      <c r="H193" s="248"/>
      <c r="I193" s="248"/>
      <c r="J193" s="248"/>
      <c r="K193" s="244"/>
    </row>
    <row r="194" spans="2:11" ht="18.75" customHeight="1">
      <c r="B194" s="244"/>
      <c r="C194" s="248"/>
      <c r="D194" s="248"/>
      <c r="E194" s="248"/>
      <c r="F194" s="267"/>
      <c r="G194" s="248"/>
      <c r="H194" s="248"/>
      <c r="I194" s="248"/>
      <c r="J194" s="248"/>
      <c r="K194" s="244"/>
    </row>
    <row r="195" spans="2:11" ht="18.75" customHeight="1">
      <c r="B195" s="254"/>
      <c r="C195" s="254"/>
      <c r="D195" s="254"/>
      <c r="E195" s="254"/>
      <c r="F195" s="254"/>
      <c r="G195" s="254"/>
      <c r="H195" s="254"/>
      <c r="I195" s="254"/>
      <c r="J195" s="254"/>
      <c r="K195" s="254"/>
    </row>
    <row r="196" spans="2:11">
      <c r="B196" s="236"/>
      <c r="C196" s="237"/>
      <c r="D196" s="237"/>
      <c r="E196" s="237"/>
      <c r="F196" s="237"/>
      <c r="G196" s="237"/>
      <c r="H196" s="237"/>
      <c r="I196" s="237"/>
      <c r="J196" s="237"/>
      <c r="K196" s="238"/>
    </row>
    <row r="197" spans="2:11" ht="21">
      <c r="B197" s="239"/>
      <c r="C197" s="362" t="s">
        <v>673</v>
      </c>
      <c r="D197" s="362"/>
      <c r="E197" s="362"/>
      <c r="F197" s="362"/>
      <c r="G197" s="362"/>
      <c r="H197" s="362"/>
      <c r="I197" s="362"/>
      <c r="J197" s="362"/>
      <c r="K197" s="240"/>
    </row>
    <row r="198" spans="2:11" ht="25.5" customHeight="1">
      <c r="B198" s="239"/>
      <c r="C198" s="304" t="s">
        <v>674</v>
      </c>
      <c r="D198" s="304"/>
      <c r="E198" s="304"/>
      <c r="F198" s="304" t="s">
        <v>675</v>
      </c>
      <c r="G198" s="305"/>
      <c r="H198" s="367" t="s">
        <v>676</v>
      </c>
      <c r="I198" s="367"/>
      <c r="J198" s="367"/>
      <c r="K198" s="240"/>
    </row>
    <row r="199" spans="2:11" ht="5.25" customHeight="1">
      <c r="B199" s="268"/>
      <c r="C199" s="265"/>
      <c r="D199" s="265"/>
      <c r="E199" s="265"/>
      <c r="F199" s="265"/>
      <c r="G199" s="248"/>
      <c r="H199" s="265"/>
      <c r="I199" s="265"/>
      <c r="J199" s="265"/>
      <c r="K199" s="289"/>
    </row>
    <row r="200" spans="2:11" ht="15" customHeight="1">
      <c r="B200" s="268"/>
      <c r="C200" s="248" t="s">
        <v>666</v>
      </c>
      <c r="D200" s="248"/>
      <c r="E200" s="248"/>
      <c r="F200" s="267" t="s">
        <v>45</v>
      </c>
      <c r="G200" s="248"/>
      <c r="H200" s="364" t="s">
        <v>677</v>
      </c>
      <c r="I200" s="364"/>
      <c r="J200" s="364"/>
      <c r="K200" s="289"/>
    </row>
    <row r="201" spans="2:11" ht="15" customHeight="1">
      <c r="B201" s="268"/>
      <c r="C201" s="274"/>
      <c r="D201" s="248"/>
      <c r="E201" s="248"/>
      <c r="F201" s="267" t="s">
        <v>46</v>
      </c>
      <c r="G201" s="248"/>
      <c r="H201" s="364" t="s">
        <v>678</v>
      </c>
      <c r="I201" s="364"/>
      <c r="J201" s="364"/>
      <c r="K201" s="289"/>
    </row>
    <row r="202" spans="2:11" ht="15" customHeight="1">
      <c r="B202" s="268"/>
      <c r="C202" s="274"/>
      <c r="D202" s="248"/>
      <c r="E202" s="248"/>
      <c r="F202" s="267" t="s">
        <v>49</v>
      </c>
      <c r="G202" s="248"/>
      <c r="H202" s="364" t="s">
        <v>679</v>
      </c>
      <c r="I202" s="364"/>
      <c r="J202" s="364"/>
      <c r="K202" s="289"/>
    </row>
    <row r="203" spans="2:11" ht="15" customHeight="1">
      <c r="B203" s="268"/>
      <c r="C203" s="248"/>
      <c r="D203" s="248"/>
      <c r="E203" s="248"/>
      <c r="F203" s="267" t="s">
        <v>47</v>
      </c>
      <c r="G203" s="248"/>
      <c r="H203" s="364" t="s">
        <v>680</v>
      </c>
      <c r="I203" s="364"/>
      <c r="J203" s="364"/>
      <c r="K203" s="289"/>
    </row>
    <row r="204" spans="2:11" ht="15" customHeight="1">
      <c r="B204" s="268"/>
      <c r="C204" s="248"/>
      <c r="D204" s="248"/>
      <c r="E204" s="248"/>
      <c r="F204" s="267" t="s">
        <v>48</v>
      </c>
      <c r="G204" s="248"/>
      <c r="H204" s="364" t="s">
        <v>681</v>
      </c>
      <c r="I204" s="364"/>
      <c r="J204" s="364"/>
      <c r="K204" s="289"/>
    </row>
    <row r="205" spans="2:11" ht="15" customHeight="1">
      <c r="B205" s="268"/>
      <c r="C205" s="248"/>
      <c r="D205" s="248"/>
      <c r="E205" s="248"/>
      <c r="F205" s="267"/>
      <c r="G205" s="248"/>
      <c r="H205" s="248"/>
      <c r="I205" s="248"/>
      <c r="J205" s="248"/>
      <c r="K205" s="289"/>
    </row>
    <row r="206" spans="2:11" ht="15" customHeight="1">
      <c r="B206" s="268"/>
      <c r="C206" s="248" t="s">
        <v>622</v>
      </c>
      <c r="D206" s="248"/>
      <c r="E206" s="248"/>
      <c r="F206" s="267" t="s">
        <v>81</v>
      </c>
      <c r="G206" s="248"/>
      <c r="H206" s="364" t="s">
        <v>682</v>
      </c>
      <c r="I206" s="364"/>
      <c r="J206" s="364"/>
      <c r="K206" s="289"/>
    </row>
    <row r="207" spans="2:11" ht="15" customHeight="1">
      <c r="B207" s="268"/>
      <c r="C207" s="274"/>
      <c r="D207" s="248"/>
      <c r="E207" s="248"/>
      <c r="F207" s="267" t="s">
        <v>521</v>
      </c>
      <c r="G207" s="248"/>
      <c r="H207" s="364" t="s">
        <v>522</v>
      </c>
      <c r="I207" s="364"/>
      <c r="J207" s="364"/>
      <c r="K207" s="289"/>
    </row>
    <row r="208" spans="2:11" ht="15" customHeight="1">
      <c r="B208" s="268"/>
      <c r="C208" s="248"/>
      <c r="D208" s="248"/>
      <c r="E208" s="248"/>
      <c r="F208" s="267" t="s">
        <v>519</v>
      </c>
      <c r="G208" s="248"/>
      <c r="H208" s="364" t="s">
        <v>683</v>
      </c>
      <c r="I208" s="364"/>
      <c r="J208" s="364"/>
      <c r="K208" s="289"/>
    </row>
    <row r="209" spans="2:11" ht="15" customHeight="1">
      <c r="B209" s="306"/>
      <c r="C209" s="274"/>
      <c r="D209" s="274"/>
      <c r="E209" s="274"/>
      <c r="F209" s="267" t="s">
        <v>93</v>
      </c>
      <c r="G209" s="253"/>
      <c r="H209" s="368" t="s">
        <v>92</v>
      </c>
      <c r="I209" s="368"/>
      <c r="J209" s="368"/>
      <c r="K209" s="307"/>
    </row>
    <row r="210" spans="2:11" ht="15" customHeight="1">
      <c r="B210" s="306"/>
      <c r="C210" s="274"/>
      <c r="D210" s="274"/>
      <c r="E210" s="274"/>
      <c r="F210" s="267" t="s">
        <v>523</v>
      </c>
      <c r="G210" s="253"/>
      <c r="H210" s="368" t="s">
        <v>684</v>
      </c>
      <c r="I210" s="368"/>
      <c r="J210" s="368"/>
      <c r="K210" s="307"/>
    </row>
    <row r="211" spans="2:11" ht="15" customHeight="1">
      <c r="B211" s="306"/>
      <c r="C211" s="274"/>
      <c r="D211" s="274"/>
      <c r="E211" s="274"/>
      <c r="F211" s="308"/>
      <c r="G211" s="253"/>
      <c r="H211" s="309"/>
      <c r="I211" s="309"/>
      <c r="J211" s="309"/>
      <c r="K211" s="307"/>
    </row>
    <row r="212" spans="2:11" ht="15" customHeight="1">
      <c r="B212" s="306"/>
      <c r="C212" s="248" t="s">
        <v>646</v>
      </c>
      <c r="D212" s="274"/>
      <c r="E212" s="274"/>
      <c r="F212" s="267">
        <v>1</v>
      </c>
      <c r="G212" s="253"/>
      <c r="H212" s="368" t="s">
        <v>685</v>
      </c>
      <c r="I212" s="368"/>
      <c r="J212" s="368"/>
      <c r="K212" s="307"/>
    </row>
    <row r="213" spans="2:11" ht="15" customHeight="1">
      <c r="B213" s="306"/>
      <c r="C213" s="274"/>
      <c r="D213" s="274"/>
      <c r="E213" s="274"/>
      <c r="F213" s="267">
        <v>2</v>
      </c>
      <c r="G213" s="253"/>
      <c r="H213" s="368" t="s">
        <v>686</v>
      </c>
      <c r="I213" s="368"/>
      <c r="J213" s="368"/>
      <c r="K213" s="307"/>
    </row>
    <row r="214" spans="2:11" ht="15" customHeight="1">
      <c r="B214" s="306"/>
      <c r="C214" s="274"/>
      <c r="D214" s="274"/>
      <c r="E214" s="274"/>
      <c r="F214" s="267">
        <v>3</v>
      </c>
      <c r="G214" s="253"/>
      <c r="H214" s="368" t="s">
        <v>687</v>
      </c>
      <c r="I214" s="368"/>
      <c r="J214" s="368"/>
      <c r="K214" s="307"/>
    </row>
    <row r="215" spans="2:11" ht="15" customHeight="1">
      <c r="B215" s="306"/>
      <c r="C215" s="274"/>
      <c r="D215" s="274"/>
      <c r="E215" s="274"/>
      <c r="F215" s="267">
        <v>4</v>
      </c>
      <c r="G215" s="253"/>
      <c r="H215" s="368" t="s">
        <v>688</v>
      </c>
      <c r="I215" s="368"/>
      <c r="J215" s="368"/>
      <c r="K215" s="307"/>
    </row>
    <row r="216" spans="2:11" ht="12.75" customHeight="1">
      <c r="B216" s="310"/>
      <c r="C216" s="311"/>
      <c r="D216" s="311"/>
      <c r="E216" s="311"/>
      <c r="F216" s="311"/>
      <c r="G216" s="311"/>
      <c r="H216" s="311"/>
      <c r="I216" s="311"/>
      <c r="J216" s="311"/>
      <c r="K216" s="312"/>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SO 01 - Střechy na dřevěn...</vt:lpstr>
      <vt:lpstr>SO 02 - Oplechování pilíř...</vt:lpstr>
      <vt:lpstr>SO 03 - Střechy vstupu a ...</vt:lpstr>
      <vt:lpstr>04 - Vedlejší a ostatní n...</vt:lpstr>
      <vt:lpstr>Pokyny pro vyplnění</vt:lpstr>
      <vt:lpstr>'04 - Vedlejší a ostatní n...'!Názvy_tisku</vt:lpstr>
      <vt:lpstr>'Rekapitulace stavby'!Názvy_tisku</vt:lpstr>
      <vt:lpstr>'SO 01 - Střechy na dřevěn...'!Názvy_tisku</vt:lpstr>
      <vt:lpstr>'SO 02 - Oplechování pilíř...'!Názvy_tisku</vt:lpstr>
      <vt:lpstr>'SO 03 - Střechy vstupu a ...'!Názvy_tisku</vt:lpstr>
      <vt:lpstr>'04 - Vedlejší a ostatní n...'!Oblast_tisku</vt:lpstr>
      <vt:lpstr>'Pokyny pro vyplnění'!Oblast_tisku</vt:lpstr>
      <vt:lpstr>'Rekapitulace stavby'!Oblast_tisku</vt:lpstr>
      <vt:lpstr>'SO 01 - Střechy na dřevěn...'!Oblast_tisku</vt:lpstr>
      <vt:lpstr>'SO 02 - Oplechování pilíř...'!Oblast_tisku</vt:lpstr>
      <vt:lpstr>'SO 03 - Střechy vstupu a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František Zurek</cp:lastModifiedBy>
  <dcterms:created xsi:type="dcterms:W3CDTF">2018-06-19T06:57:05Z</dcterms:created>
  <dcterms:modified xsi:type="dcterms:W3CDTF">2018-08-15T06:15:12Z</dcterms:modified>
</cp:coreProperties>
</file>